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february 2024\"/>
    </mc:Choice>
  </mc:AlternateContent>
  <bookViews>
    <workbookView xWindow="0" yWindow="0" windowWidth="20490" windowHeight="6900" tabRatio="585" firstSheet="1" activeTab="1"/>
  </bookViews>
  <sheets>
    <sheet name="Feuil2" sheetId="24" state="hidden" r:id="rId1"/>
    <sheet name="Data February" sheetId="39" r:id="rId2"/>
    <sheet name="Data Analysis Febuary" sheetId="49" r:id="rId3"/>
    <sheet name="January Comp" sheetId="42" state="hidden" r:id="rId4"/>
    <sheet name="Donors summary" sheetId="15" state="hidden" r:id="rId5"/>
  </sheets>
  <definedNames>
    <definedName name="_xlnm._FilterDatabase" localSheetId="1" hidden="1">'Data February'!$A$1:$M$1038</definedName>
  </definedNames>
  <calcPr calcId="162913"/>
  <pivotCaches>
    <pivotCache cacheId="0" r:id="rId6"/>
    <pivotCache cacheId="2" r:id="rId7"/>
    <pivotCache cacheId="4" r:id="rId8"/>
  </pivotCaches>
</workbook>
</file>

<file path=xl/calcChain.xml><?xml version="1.0" encoding="utf-8"?>
<calcChain xmlns="http://schemas.openxmlformats.org/spreadsheetml/2006/main">
  <c r="F383" i="39" l="1"/>
  <c r="F384" i="39"/>
  <c r="F385" i="39"/>
  <c r="F386" i="39"/>
  <c r="F387" i="39"/>
  <c r="F388" i="39"/>
  <c r="F389" i="39"/>
  <c r="F390" i="39"/>
  <c r="F391" i="39"/>
  <c r="F392" i="39"/>
  <c r="F729" i="39" l="1"/>
  <c r="F1007" i="39" l="1"/>
  <c r="F1038" i="39" l="1"/>
  <c r="F1037" i="39"/>
  <c r="F1036" i="39"/>
  <c r="F1035" i="39"/>
  <c r="F1024" i="39"/>
  <c r="F984" i="39"/>
  <c r="F983" i="39"/>
  <c r="F982" i="39"/>
  <c r="F981" i="39"/>
  <c r="F980" i="39"/>
  <c r="F979" i="39"/>
  <c r="F978" i="39"/>
  <c r="F977" i="39"/>
  <c r="F976" i="39"/>
  <c r="F921" i="39"/>
  <c r="F920" i="39"/>
  <c r="F919" i="39"/>
  <c r="F918" i="39"/>
  <c r="F860" i="39"/>
  <c r="F801" i="39"/>
  <c r="F1034" i="39"/>
  <c r="F1033" i="39"/>
  <c r="F1032" i="39"/>
  <c r="F975" i="39"/>
  <c r="F974" i="39"/>
  <c r="F973" i="39"/>
  <c r="F972" i="39"/>
  <c r="F971" i="39"/>
  <c r="F970" i="39"/>
  <c r="F917" i="39"/>
  <c r="F916" i="39"/>
  <c r="F915" i="39"/>
  <c r="F859" i="39"/>
  <c r="F858" i="39"/>
  <c r="F759" i="39"/>
  <c r="F687" i="39"/>
  <c r="F639" i="39"/>
  <c r="F965" i="39"/>
  <c r="F966" i="39"/>
  <c r="F1031" i="39"/>
  <c r="F969" i="39"/>
  <c r="F914" i="39"/>
  <c r="F857" i="39"/>
  <c r="F800" i="39"/>
  <c r="F758" i="39"/>
  <c r="F757" i="39"/>
  <c r="F686" i="39"/>
  <c r="F638" i="39"/>
  <c r="F603" i="39"/>
  <c r="F554" i="39"/>
  <c r="F515" i="39"/>
  <c r="F474" i="39"/>
  <c r="F427" i="39"/>
  <c r="F382" i="39"/>
  <c r="F334" i="39"/>
  <c r="F296" i="39"/>
  <c r="F247" i="39"/>
  <c r="F198" i="39"/>
  <c r="F158" i="39"/>
  <c r="F117" i="39"/>
  <c r="F88" i="39"/>
  <c r="F50" i="39"/>
  <c r="F1030" i="39"/>
  <c r="F968" i="39"/>
  <c r="F967" i="39"/>
  <c r="F913" i="39"/>
  <c r="F856" i="39"/>
  <c r="F799" i="39"/>
  <c r="F756" i="39"/>
  <c r="F685" i="39"/>
  <c r="F637" i="39"/>
  <c r="F602" i="39"/>
  <c r="F514" i="39"/>
  <c r="F473" i="39"/>
  <c r="F426" i="39"/>
  <c r="F381" i="39"/>
  <c r="F350" i="39"/>
  <c r="F295" i="39"/>
  <c r="F246" i="39"/>
  <c r="F197" i="39"/>
  <c r="F157" i="39"/>
  <c r="F126" i="39"/>
  <c r="F116" i="39"/>
  <c r="F87" i="39"/>
  <c r="F49" i="39"/>
  <c r="F964" i="39"/>
  <c r="F963" i="39"/>
  <c r="F962" i="39"/>
  <c r="F912" i="39"/>
  <c r="F911" i="39"/>
  <c r="F910" i="39"/>
  <c r="F909" i="39"/>
  <c r="F908" i="39"/>
  <c r="F907" i="39"/>
  <c r="F906" i="39"/>
  <c r="F905" i="39"/>
  <c r="F904" i="39"/>
  <c r="F855" i="39"/>
  <c r="F854" i="39"/>
  <c r="F853" i="39"/>
  <c r="F852" i="39"/>
  <c r="F814" i="39"/>
  <c r="F755" i="39"/>
  <c r="F754" i="39"/>
  <c r="F753" i="39"/>
  <c r="F684" i="39"/>
  <c r="F683" i="39"/>
  <c r="F682" i="39"/>
  <c r="F681" i="39"/>
  <c r="F680" i="39"/>
  <c r="F679" i="39"/>
  <c r="F678" i="39"/>
  <c r="F677" i="39"/>
  <c r="F636" i="39"/>
  <c r="F635" i="39"/>
  <c r="F634" i="39"/>
  <c r="F633" i="39"/>
  <c r="F601" i="39"/>
  <c r="F600" i="39"/>
  <c r="F553" i="39"/>
  <c r="F513" i="39"/>
  <c r="F512" i="39"/>
  <c r="F511" i="39"/>
  <c r="F472" i="39"/>
  <c r="F471" i="39"/>
  <c r="F470" i="39"/>
  <c r="F469" i="39"/>
  <c r="F468" i="39"/>
  <c r="F467" i="39"/>
  <c r="F425" i="39"/>
  <c r="F424" i="39"/>
  <c r="F423" i="39"/>
  <c r="F422" i="39"/>
  <c r="F421" i="39"/>
  <c r="F420" i="39"/>
  <c r="F380" i="39"/>
  <c r="F349" i="39"/>
  <c r="F333" i="39"/>
  <c r="F294" i="39"/>
  <c r="F293" i="39"/>
  <c r="F292" i="39"/>
  <c r="F291" i="39"/>
  <c r="F245" i="39"/>
  <c r="F244" i="39"/>
  <c r="F243" i="39"/>
  <c r="F242" i="39"/>
  <c r="F241" i="39"/>
  <c r="F240" i="39"/>
  <c r="F239" i="39"/>
  <c r="F238" i="39"/>
  <c r="F196" i="39"/>
  <c r="F195" i="39"/>
  <c r="F194" i="39"/>
  <c r="F193" i="39"/>
  <c r="F192" i="39"/>
  <c r="F125" i="39"/>
  <c r="F115" i="39"/>
  <c r="F86" i="39"/>
  <c r="F48" i="39"/>
  <c r="F1029" i="39"/>
  <c r="F961" i="39"/>
  <c r="F903" i="39"/>
  <c r="F851" i="39"/>
  <c r="F798" i="39"/>
  <c r="F797" i="39"/>
  <c r="F796" i="39"/>
  <c r="F752" i="39"/>
  <c r="F751" i="39"/>
  <c r="F750" i="39"/>
  <c r="F749" i="39"/>
  <c r="F676" i="39"/>
  <c r="F956" i="39"/>
  <c r="F957" i="39"/>
  <c r="F958" i="39"/>
  <c r="F236" i="39"/>
  <c r="F1008" i="39"/>
  <c r="F1009" i="39"/>
  <c r="F946" i="39"/>
  <c r="F945" i="39"/>
  <c r="F888" i="39"/>
  <c r="F839" i="39"/>
  <c r="F787" i="39"/>
  <c r="F710" i="39"/>
  <c r="F666" i="39"/>
  <c r="F591" i="39"/>
  <c r="F537" i="39"/>
  <c r="F498" i="39"/>
  <c r="F451" i="39"/>
  <c r="F450" i="39"/>
  <c r="F413" i="39"/>
  <c r="F371" i="39"/>
  <c r="F346" i="39"/>
  <c r="F326" i="39"/>
  <c r="F272" i="39"/>
  <c r="F219" i="39"/>
  <c r="F218" i="39"/>
  <c r="F178" i="39"/>
  <c r="F147" i="39"/>
  <c r="F109" i="39"/>
  <c r="F74" i="39"/>
  <c r="F27" i="39"/>
  <c r="F452" i="39"/>
  <c r="F711" i="39"/>
  <c r="F1019" i="39"/>
  <c r="F1018" i="39"/>
  <c r="F1017" i="39"/>
  <c r="F1016" i="39"/>
  <c r="F1015" i="39"/>
  <c r="F1014" i="39"/>
  <c r="F951" i="39"/>
  <c r="F950" i="39"/>
  <c r="F893" i="39"/>
  <c r="F845" i="39"/>
  <c r="F844" i="39"/>
  <c r="F791" i="39"/>
  <c r="F790" i="39"/>
  <c r="F789" i="39"/>
  <c r="F741" i="39"/>
  <c r="F740" i="39"/>
  <c r="F668" i="39"/>
  <c r="F628" i="39"/>
  <c r="F595" i="39"/>
  <c r="F594" i="39"/>
  <c r="F593" i="39"/>
  <c r="F541" i="39"/>
  <c r="F540" i="39"/>
  <c r="F539" i="39"/>
  <c r="F501" i="39"/>
  <c r="F456" i="39"/>
  <c r="F455" i="39"/>
  <c r="F454" i="39"/>
  <c r="F416" i="39"/>
  <c r="F415" i="39"/>
  <c r="F376" i="39"/>
  <c r="F375" i="39"/>
  <c r="F374" i="39"/>
  <c r="F373" i="39"/>
  <c r="F347" i="39"/>
  <c r="F327" i="39"/>
  <c r="F278" i="39"/>
  <c r="F277" i="39"/>
  <c r="F276" i="39"/>
  <c r="F275" i="39"/>
  <c r="F274" i="39"/>
  <c r="F224" i="39"/>
  <c r="F223" i="39"/>
  <c r="F181" i="39"/>
  <c r="F180" i="39"/>
  <c r="F153" i="39"/>
  <c r="F152" i="39"/>
  <c r="F151" i="39"/>
  <c r="F150" i="39"/>
  <c r="F149" i="39"/>
  <c r="F111" i="39"/>
  <c r="F78" i="39"/>
  <c r="F37" i="39"/>
  <c r="F36" i="39"/>
  <c r="F35" i="39"/>
  <c r="F34" i="39"/>
  <c r="F33" i="39"/>
  <c r="F38" i="39"/>
  <c r="F39" i="39"/>
  <c r="F40" i="39"/>
  <c r="F41" i="39"/>
  <c r="F42" i="39"/>
  <c r="F79" i="39"/>
  <c r="F80" i="39"/>
  <c r="F81" i="39"/>
  <c r="F112" i="39"/>
  <c r="F154" i="39"/>
  <c r="F182" i="39"/>
  <c r="F183" i="39"/>
  <c r="F184" i="39"/>
  <c r="F185" i="39"/>
  <c r="F225" i="39"/>
  <c r="F226" i="39"/>
  <c r="F227" i="39"/>
  <c r="F228" i="39"/>
  <c r="F229" i="39"/>
  <c r="F230" i="39"/>
  <c r="F279" i="39"/>
  <c r="F280" i="39"/>
  <c r="F281" i="39"/>
  <c r="F328" i="39"/>
  <c r="F341" i="39"/>
  <c r="F377" i="39"/>
  <c r="F417" i="39"/>
  <c r="F457" i="39"/>
  <c r="F458" i="39"/>
  <c r="F459" i="39"/>
  <c r="F460" i="39"/>
  <c r="F461" i="39"/>
  <c r="F502" i="39"/>
  <c r="F503" i="39"/>
  <c r="F504" i="39"/>
  <c r="F542" i="39"/>
  <c r="F543" i="39"/>
  <c r="F544" i="39"/>
  <c r="F596" i="39"/>
  <c r="F629" i="39"/>
  <c r="F669" i="39"/>
  <c r="F742" i="39"/>
  <c r="F792" i="39"/>
  <c r="F846" i="39"/>
  <c r="F847" i="39"/>
  <c r="F848" i="39"/>
  <c r="F849" i="39"/>
  <c r="F894" i="39"/>
  <c r="F895" i="39"/>
  <c r="F896" i="39"/>
  <c r="F897" i="39"/>
  <c r="F898" i="39"/>
  <c r="F952" i="39"/>
  <c r="F953" i="39"/>
  <c r="F954" i="39"/>
  <c r="F1020" i="39"/>
  <c r="F43" i="39"/>
  <c r="F44" i="39"/>
  <c r="F45" i="39"/>
  <c r="F46" i="39"/>
  <c r="F82" i="39"/>
  <c r="F83" i="39"/>
  <c r="F84" i="39"/>
  <c r="F113" i="39"/>
  <c r="F155" i="39"/>
  <c r="F186" i="39"/>
  <c r="F187" i="39"/>
  <c r="F188" i="39"/>
  <c r="F189" i="39"/>
  <c r="F190" i="39"/>
  <c r="F231" i="39"/>
  <c r="F232" i="39"/>
  <c r="F233" i="39"/>
  <c r="F234" i="39"/>
  <c r="F235" i="39"/>
  <c r="F282" i="39"/>
  <c r="F283" i="39"/>
  <c r="F284" i="39"/>
  <c r="F285" i="39"/>
  <c r="F286" i="39"/>
  <c r="F329" i="39"/>
  <c r="F378" i="39"/>
  <c r="F418" i="39"/>
  <c r="F462" i="39"/>
  <c r="F463" i="39"/>
  <c r="F464" i="39"/>
  <c r="F465" i="39"/>
  <c r="F505" i="39"/>
  <c r="F506" i="39"/>
  <c r="F507" i="39"/>
  <c r="F508" i="39"/>
  <c r="F509" i="39"/>
  <c r="F510" i="39"/>
  <c r="F545" i="39"/>
  <c r="F546" i="39"/>
  <c r="F547" i="39"/>
  <c r="F548" i="39"/>
  <c r="F549" i="39"/>
  <c r="F550" i="39"/>
  <c r="F597" i="39"/>
  <c r="F598" i="39"/>
  <c r="F630" i="39"/>
  <c r="F670" i="39"/>
  <c r="F671" i="39"/>
  <c r="F672" i="39"/>
  <c r="F673" i="39"/>
  <c r="F674" i="39"/>
  <c r="F675" i="39"/>
  <c r="F743" i="39"/>
  <c r="F744" i="39"/>
  <c r="F745" i="39"/>
  <c r="F746" i="39"/>
  <c r="F747" i="39"/>
  <c r="F748" i="39"/>
  <c r="F793" i="39"/>
  <c r="F794" i="39"/>
  <c r="F795" i="39"/>
  <c r="F850" i="39"/>
  <c r="F899" i="39"/>
  <c r="F900" i="39"/>
  <c r="F901" i="39"/>
  <c r="F902" i="39"/>
  <c r="F955" i="39"/>
  <c r="F959" i="39"/>
  <c r="F960" i="39"/>
  <c r="F1021" i="39"/>
  <c r="F1022" i="39"/>
  <c r="F1023" i="39"/>
  <c r="F1025" i="39"/>
  <c r="F1026" i="39"/>
  <c r="F1027" i="39"/>
  <c r="F1028" i="39"/>
  <c r="F47" i="39"/>
  <c r="F85" i="39"/>
  <c r="F114" i="39"/>
  <c r="F124" i="39"/>
  <c r="F156" i="39"/>
  <c r="F191" i="39"/>
  <c r="F237" i="39"/>
  <c r="F287" i="39"/>
  <c r="F288" i="39"/>
  <c r="F289" i="39"/>
  <c r="F290" i="39"/>
  <c r="F330" i="39"/>
  <c r="F331" i="39"/>
  <c r="F332" i="39"/>
  <c r="F348" i="39"/>
  <c r="F379" i="39"/>
  <c r="F419" i="39"/>
  <c r="F466" i="39"/>
  <c r="F551" i="39"/>
  <c r="F552" i="39"/>
  <c r="F599" i="39"/>
  <c r="F631" i="39"/>
  <c r="F632" i="39"/>
  <c r="F712" i="39"/>
  <c r="F944" i="39"/>
  <c r="F887" i="39"/>
  <c r="F838" i="39"/>
  <c r="F786" i="39"/>
  <c r="F709" i="39"/>
  <c r="F665" i="39"/>
  <c r="F664" i="39"/>
  <c r="F663" i="39"/>
  <c r="F626" i="39"/>
  <c r="F625" i="39"/>
  <c r="F624" i="39"/>
  <c r="F590" i="39"/>
  <c r="F589" i="39"/>
  <c r="F588" i="39"/>
  <c r="F587" i="39"/>
  <c r="F586" i="39"/>
  <c r="F536" i="39"/>
  <c r="F497" i="39"/>
  <c r="F449" i="39"/>
  <c r="F412" i="39"/>
  <c r="F370" i="39"/>
  <c r="F325" i="39"/>
  <c r="F324" i="39"/>
  <c r="F323" i="39"/>
  <c r="F271" i="39"/>
  <c r="F270" i="39"/>
  <c r="F269" i="39"/>
  <c r="F268" i="39"/>
  <c r="F217" i="39"/>
  <c r="F177" i="39"/>
  <c r="F146" i="39"/>
  <c r="F108" i="39"/>
  <c r="F73" i="39"/>
  <c r="F26" i="39"/>
  <c r="F943" i="39"/>
  <c r="F942" i="39"/>
  <c r="F941" i="39"/>
  <c r="F886" i="39"/>
  <c r="F885" i="39"/>
  <c r="F884" i="39"/>
  <c r="F883" i="39"/>
  <c r="F837" i="39"/>
  <c r="F836" i="39"/>
  <c r="F835" i="39"/>
  <c r="F834" i="39"/>
  <c r="F785" i="39"/>
  <c r="F708" i="39"/>
  <c r="F707" i="39"/>
  <c r="F662" i="39"/>
  <c r="F661" i="39"/>
  <c r="F660" i="39"/>
  <c r="F623" i="39"/>
  <c r="F622" i="39"/>
  <c r="F621" i="39"/>
  <c r="F585" i="39"/>
  <c r="F584" i="39"/>
  <c r="F583" i="39"/>
  <c r="F582" i="39"/>
  <c r="F581" i="39"/>
  <c r="F535" i="39"/>
  <c r="F496" i="39"/>
  <c r="F448" i="39"/>
  <c r="F411" i="39"/>
  <c r="F369" i="39"/>
  <c r="F322" i="39"/>
  <c r="F267" i="39"/>
  <c r="F216" i="39"/>
  <c r="F176" i="39"/>
  <c r="F145" i="39"/>
  <c r="F107" i="39"/>
  <c r="F72" i="39"/>
  <c r="F71" i="39"/>
  <c r="F70" i="39"/>
  <c r="F25" i="39"/>
  <c r="F24" i="39"/>
  <c r="F23" i="39"/>
  <c r="F22" i="39"/>
  <c r="F21" i="39"/>
  <c r="F1006" i="39"/>
  <c r="F1005" i="39"/>
  <c r="F1004" i="39"/>
  <c r="F940" i="39"/>
  <c r="F882" i="39"/>
  <c r="F881" i="39"/>
  <c r="F880" i="39"/>
  <c r="F879" i="39"/>
  <c r="F833" i="39"/>
  <c r="F832" i="39"/>
  <c r="F831" i="39"/>
  <c r="F813" i="39"/>
  <c r="F810" i="39"/>
  <c r="F784" i="39"/>
  <c r="F783" i="39"/>
  <c r="F782" i="39"/>
  <c r="F781" i="39"/>
  <c r="F780" i="39"/>
  <c r="F779" i="39"/>
  <c r="F778" i="39"/>
  <c r="F777" i="39"/>
  <c r="F706" i="39"/>
  <c r="F705" i="39"/>
  <c r="F704" i="39"/>
  <c r="F659" i="39"/>
  <c r="F658" i="39"/>
  <c r="F620" i="39"/>
  <c r="F580" i="39"/>
  <c r="F579" i="39"/>
  <c r="F578" i="39"/>
  <c r="F577" i="39"/>
  <c r="F576" i="39"/>
  <c r="F575" i="39"/>
  <c r="F534" i="39"/>
  <c r="F533" i="39"/>
  <c r="F532" i="39"/>
  <c r="F495" i="39"/>
  <c r="F494" i="39"/>
  <c r="F493" i="39"/>
  <c r="F492" i="39"/>
  <c r="F447" i="39"/>
  <c r="F410" i="39"/>
  <c r="F368" i="39"/>
  <c r="F321" i="39"/>
  <c r="F320" i="39"/>
  <c r="F319" i="39"/>
  <c r="F318" i="39"/>
  <c r="F317" i="39"/>
  <c r="F316" i="39"/>
  <c r="F315" i="39"/>
  <c r="F314" i="39"/>
  <c r="F313" i="39"/>
  <c r="F266" i="39"/>
  <c r="F215" i="39"/>
  <c r="F175" i="39"/>
  <c r="F144" i="39"/>
  <c r="F143" i="39"/>
  <c r="F106" i="39"/>
  <c r="F69" i="39"/>
  <c r="F68" i="39"/>
  <c r="F20" i="39"/>
  <c r="F1003" i="39"/>
  <c r="F1002" i="39"/>
  <c r="F939" i="39"/>
  <c r="F938" i="39"/>
  <c r="F878" i="39"/>
  <c r="F877" i="39"/>
  <c r="F830" i="39"/>
  <c r="F829" i="39"/>
  <c r="F812" i="39"/>
  <c r="F811" i="39"/>
  <c r="F809" i="39"/>
  <c r="F808" i="39"/>
  <c r="F776" i="39"/>
  <c r="F703" i="39"/>
  <c r="F657" i="39"/>
  <c r="F656" i="39"/>
  <c r="F619" i="39"/>
  <c r="F574" i="39"/>
  <c r="F558" i="39"/>
  <c r="F531" i="39"/>
  <c r="F491" i="39"/>
  <c r="F446" i="39"/>
  <c r="F409" i="39"/>
  <c r="F367" i="39"/>
  <c r="F312" i="39"/>
  <c r="F264" i="39"/>
  <c r="F214" i="39"/>
  <c r="F174" i="39"/>
  <c r="F142" i="39"/>
  <c r="F123" i="39"/>
  <c r="F105" i="39"/>
  <c r="F67" i="39"/>
  <c r="F66" i="39"/>
  <c r="F65" i="39"/>
  <c r="F64" i="39"/>
  <c r="F19" i="39"/>
  <c r="F18" i="39"/>
  <c r="F17" i="39"/>
  <c r="F16" i="39"/>
  <c r="F1001" i="39"/>
  <c r="F1000" i="39"/>
  <c r="F937" i="39"/>
  <c r="F876" i="39"/>
  <c r="F828" i="39"/>
  <c r="F807" i="39"/>
  <c r="F775" i="39"/>
  <c r="F702" i="39"/>
  <c r="F655" i="39"/>
  <c r="F618" i="39"/>
  <c r="F573" i="39"/>
  <c r="F557" i="39"/>
  <c r="F530" i="39"/>
  <c r="F490" i="39"/>
  <c r="F445" i="39"/>
  <c r="F408" i="39"/>
  <c r="F407" i="39"/>
  <c r="F366" i="39"/>
  <c r="F345" i="39"/>
  <c r="F340" i="39"/>
  <c r="F311" i="39"/>
  <c r="F263" i="39"/>
  <c r="F213" i="39"/>
  <c r="F173" i="39"/>
  <c r="F141" i="39"/>
  <c r="F999" i="39"/>
  <c r="F998" i="39"/>
  <c r="F997" i="39"/>
  <c r="F996" i="39"/>
  <c r="F995" i="39"/>
  <c r="F994" i="39"/>
  <c r="F993" i="39"/>
  <c r="F992" i="39"/>
  <c r="F991" i="39"/>
  <c r="F990" i="39"/>
  <c r="F989" i="39"/>
  <c r="F988" i="39"/>
  <c r="F987" i="39"/>
  <c r="F986" i="39"/>
  <c r="F985" i="39"/>
  <c r="F936" i="39"/>
  <c r="F935" i="39"/>
  <c r="F934" i="39"/>
  <c r="F933" i="39"/>
  <c r="F932" i="39"/>
  <c r="F931" i="39"/>
  <c r="F930" i="39"/>
  <c r="F929" i="39"/>
  <c r="F928" i="39"/>
  <c r="F927" i="39"/>
  <c r="F926" i="39"/>
  <c r="F925" i="39"/>
  <c r="F924" i="39"/>
  <c r="F923" i="39"/>
  <c r="F922" i="39"/>
  <c r="F875" i="39"/>
  <c r="F874" i="39"/>
  <c r="F873" i="39"/>
  <c r="F872" i="39"/>
  <c r="F871" i="39"/>
  <c r="F870" i="39"/>
  <c r="F869" i="39"/>
  <c r="F868" i="39"/>
  <c r="F867" i="39"/>
  <c r="F866" i="39"/>
  <c r="F865" i="39"/>
  <c r="F864" i="39"/>
  <c r="F863" i="39"/>
  <c r="F862" i="39"/>
  <c r="F861" i="39"/>
  <c r="F827" i="39"/>
  <c r="F826" i="39"/>
  <c r="F825" i="39"/>
  <c r="F824" i="39"/>
  <c r="F823" i="39"/>
  <c r="F822" i="39"/>
  <c r="F821" i="39"/>
  <c r="F820" i="39"/>
  <c r="F819" i="39"/>
  <c r="F818" i="39"/>
  <c r="F817" i="39"/>
  <c r="F816" i="39"/>
  <c r="F815" i="39"/>
  <c r="F806" i="39"/>
  <c r="F805" i="39"/>
  <c r="F804" i="39"/>
  <c r="F803" i="39"/>
  <c r="F802" i="39"/>
  <c r="F774" i="39"/>
  <c r="F773" i="39"/>
  <c r="F772" i="39"/>
  <c r="F771" i="39"/>
  <c r="F770" i="39"/>
  <c r="F769" i="39"/>
  <c r="F768" i="39"/>
  <c r="F767" i="39"/>
  <c r="F766" i="39"/>
  <c r="F765" i="39"/>
  <c r="F764" i="39"/>
  <c r="F763" i="39"/>
  <c r="F762" i="39"/>
  <c r="F761" i="39"/>
  <c r="F760" i="39"/>
  <c r="F701" i="39"/>
  <c r="F700" i="39"/>
  <c r="F699" i="39"/>
  <c r="F698" i="39"/>
  <c r="F697" i="39"/>
  <c r="F696" i="39"/>
  <c r="F695" i="39"/>
  <c r="F694" i="39"/>
  <c r="F693" i="39"/>
  <c r="F692" i="39"/>
  <c r="F691" i="39"/>
  <c r="F690" i="39"/>
  <c r="F689" i="39"/>
  <c r="F688" i="39"/>
  <c r="F654" i="39"/>
  <c r="F653" i="39"/>
  <c r="F652" i="39"/>
  <c r="F651" i="39"/>
  <c r="F650" i="39"/>
  <c r="F649" i="39"/>
  <c r="F648" i="39"/>
  <c r="F647" i="39"/>
  <c r="F646" i="39"/>
  <c r="F645" i="39"/>
  <c r="F644" i="39"/>
  <c r="F643" i="39"/>
  <c r="F642" i="39"/>
  <c r="F641" i="39"/>
  <c r="F640" i="39"/>
  <c r="F617" i="39"/>
  <c r="F616" i="39"/>
  <c r="F615" i="39"/>
  <c r="F614" i="39"/>
  <c r="F613" i="39"/>
  <c r="F612" i="39"/>
  <c r="F611" i="39"/>
  <c r="F610" i="39"/>
  <c r="F609" i="39"/>
  <c r="F608" i="39"/>
  <c r="F607" i="39"/>
  <c r="F606" i="39"/>
  <c r="F605" i="39"/>
  <c r="F604" i="39"/>
  <c r="F572" i="39"/>
  <c r="F571" i="39"/>
  <c r="F570" i="39"/>
  <c r="F569" i="39"/>
  <c r="F568" i="39"/>
  <c r="F567" i="39"/>
  <c r="F566" i="39"/>
  <c r="F565" i="39"/>
  <c r="F564" i="39"/>
  <c r="F563" i="39"/>
  <c r="F562" i="39"/>
  <c r="F561" i="39"/>
  <c r="F560" i="39"/>
  <c r="F559" i="39"/>
  <c r="F556" i="39"/>
  <c r="F555" i="39"/>
  <c r="F529" i="39"/>
  <c r="F528" i="39"/>
  <c r="F527" i="39"/>
  <c r="F526" i="39"/>
  <c r="F525" i="39"/>
  <c r="F524" i="39"/>
  <c r="F523" i="39"/>
  <c r="F522" i="39"/>
  <c r="F521" i="39"/>
  <c r="F520" i="39"/>
  <c r="F519" i="39"/>
  <c r="F518" i="39"/>
  <c r="F517" i="39"/>
  <c r="F516" i="39"/>
  <c r="F489" i="39"/>
  <c r="F488" i="39"/>
  <c r="F487" i="39"/>
  <c r="F486" i="39"/>
  <c r="F485" i="39"/>
  <c r="F484" i="39"/>
  <c r="F483" i="39"/>
  <c r="F482" i="39"/>
  <c r="F481" i="39"/>
  <c r="F480" i="39"/>
  <c r="F479" i="39"/>
  <c r="F478" i="39"/>
  <c r="F477" i="39"/>
  <c r="F476" i="39"/>
  <c r="F444" i="39"/>
  <c r="F443" i="39"/>
  <c r="F442" i="39"/>
  <c r="F441" i="39"/>
  <c r="F440" i="39"/>
  <c r="F439" i="39"/>
  <c r="F438" i="39"/>
  <c r="F437" i="39"/>
  <c r="F436" i="39"/>
  <c r="F435" i="39"/>
  <c r="F434" i="39"/>
  <c r="F433" i="39"/>
  <c r="F432" i="39"/>
  <c r="F431" i="39"/>
  <c r="F430" i="39"/>
  <c r="F429" i="39"/>
  <c r="F428" i="39"/>
  <c r="F406" i="39"/>
  <c r="F405" i="39"/>
  <c r="F404" i="39"/>
  <c r="F403" i="39"/>
  <c r="F402" i="39"/>
  <c r="F401" i="39"/>
  <c r="F400" i="39"/>
  <c r="F399" i="39"/>
  <c r="F398" i="39"/>
  <c r="F397" i="39"/>
  <c r="F396" i="39"/>
  <c r="F395" i="39"/>
  <c r="F394" i="39"/>
  <c r="F393" i="39"/>
  <c r="F365" i="39"/>
  <c r="F364" i="39"/>
  <c r="F363" i="39"/>
  <c r="F362" i="39"/>
  <c r="F361" i="39"/>
  <c r="F360" i="39"/>
  <c r="F359" i="39"/>
  <c r="F358" i="39"/>
  <c r="F357" i="39"/>
  <c r="F356" i="39"/>
  <c r="F355" i="39"/>
  <c r="F354" i="39"/>
  <c r="F353" i="39"/>
  <c r="F352" i="39"/>
  <c r="F344" i="39"/>
  <c r="F343" i="39"/>
  <c r="F342" i="39"/>
  <c r="F339" i="39"/>
  <c r="F338" i="39"/>
  <c r="F337" i="39"/>
  <c r="F336" i="39"/>
  <c r="F335" i="39"/>
  <c r="F310" i="39"/>
  <c r="F309" i="39"/>
  <c r="F308" i="39"/>
  <c r="F307" i="39"/>
  <c r="F306" i="39"/>
  <c r="F305" i="39"/>
  <c r="F304" i="39"/>
  <c r="F303" i="39"/>
  <c r="F302" i="39"/>
  <c r="F301" i="39"/>
  <c r="F300" i="39"/>
  <c r="F299" i="39"/>
  <c r="F298" i="39"/>
  <c r="F297" i="39"/>
  <c r="F262" i="39"/>
  <c r="F261" i="39"/>
  <c r="F260" i="39"/>
  <c r="F259" i="39"/>
  <c r="F258" i="39"/>
  <c r="F257" i="39"/>
  <c r="F256" i="39"/>
  <c r="F255" i="39"/>
  <c r="F254" i="39"/>
  <c r="F253" i="39"/>
  <c r="F252" i="39"/>
  <c r="F251" i="39"/>
  <c r="F250" i="39"/>
  <c r="F249" i="39"/>
  <c r="F248" i="39"/>
  <c r="F212" i="39"/>
  <c r="F211" i="39"/>
  <c r="F210" i="39"/>
  <c r="F209" i="39"/>
  <c r="F208" i="39"/>
  <c r="F207" i="39"/>
  <c r="F206" i="39"/>
  <c r="F205" i="39"/>
  <c r="F204" i="39"/>
  <c r="F203" i="39"/>
  <c r="F202" i="39"/>
  <c r="F201" i="39"/>
  <c r="F200" i="39"/>
  <c r="F199" i="39"/>
  <c r="F172" i="39"/>
  <c r="F171" i="39"/>
  <c r="F170" i="39"/>
  <c r="F169" i="39"/>
  <c r="F168" i="39"/>
  <c r="F167" i="39"/>
  <c r="F166" i="39"/>
  <c r="F165" i="39"/>
  <c r="F164" i="39"/>
  <c r="F163" i="39"/>
  <c r="F162" i="39"/>
  <c r="F161" i="39"/>
  <c r="F160" i="39"/>
  <c r="F159" i="39"/>
  <c r="F140" i="39"/>
  <c r="F139" i="39"/>
  <c r="F138" i="39"/>
  <c r="F137" i="39"/>
  <c r="F136" i="39"/>
  <c r="F135" i="39"/>
  <c r="F134" i="39"/>
  <c r="F133" i="39"/>
  <c r="F132" i="39"/>
  <c r="F131" i="39"/>
  <c r="F130" i="39"/>
  <c r="F129" i="39"/>
  <c r="F128" i="39"/>
  <c r="F127" i="39"/>
  <c r="F122" i="39"/>
  <c r="F121" i="39"/>
  <c r="F120" i="39"/>
  <c r="F119" i="39"/>
  <c r="F118" i="39"/>
  <c r="F104" i="39"/>
  <c r="F103" i="39"/>
  <c r="F102" i="39"/>
  <c r="F101" i="39"/>
  <c r="F100" i="39"/>
  <c r="F99" i="39"/>
  <c r="F98" i="39"/>
  <c r="F97" i="39"/>
  <c r="F96" i="39"/>
  <c r="F95" i="39"/>
  <c r="F94" i="39"/>
  <c r="F93" i="39"/>
  <c r="F92" i="39"/>
  <c r="F91" i="39"/>
  <c r="F90" i="39"/>
  <c r="F89" i="39"/>
  <c r="F63" i="39"/>
  <c r="F62" i="39"/>
  <c r="F61" i="39"/>
  <c r="F60" i="39"/>
  <c r="F59" i="39"/>
  <c r="F58" i="39"/>
  <c r="F57" i="39"/>
  <c r="F56" i="39"/>
  <c r="F55" i="39"/>
  <c r="F54" i="39"/>
  <c r="F53" i="39"/>
  <c r="F52" i="39"/>
  <c r="F51" i="39"/>
  <c r="F15" i="39"/>
  <c r="F14" i="39"/>
  <c r="F13" i="39"/>
  <c r="F12" i="39"/>
  <c r="F11" i="39"/>
  <c r="F10" i="39"/>
  <c r="F9" i="39"/>
  <c r="F8" i="39"/>
  <c r="F7" i="39"/>
  <c r="F6" i="39"/>
  <c r="F2" i="39"/>
  <c r="F3" i="39"/>
  <c r="F4" i="39"/>
  <c r="F5" i="39"/>
  <c r="F738" i="39" l="1"/>
  <c r="F732" i="39"/>
  <c r="F736" i="39"/>
  <c r="F734" i="39"/>
  <c r="F731" i="39"/>
  <c r="F730" i="39"/>
  <c r="F728" i="39"/>
  <c r="F727" i="39"/>
  <c r="F726" i="39"/>
  <c r="F724" i="39"/>
  <c r="F722" i="39"/>
  <c r="F720" i="39"/>
  <c r="F718" i="39"/>
  <c r="F717" i="39"/>
  <c r="F713" i="39"/>
  <c r="F715" i="39"/>
  <c r="F716" i="39"/>
  <c r="F1012" i="39"/>
  <c r="F1011" i="39"/>
  <c r="F1010" i="39"/>
  <c r="F1013" i="39"/>
  <c r="F949" i="39"/>
  <c r="F948" i="39"/>
  <c r="F947" i="39"/>
  <c r="F892" i="39"/>
  <c r="F891" i="39"/>
  <c r="F890" i="39"/>
  <c r="F889" i="39"/>
  <c r="F843" i="39"/>
  <c r="F842" i="39"/>
  <c r="F841" i="39"/>
  <c r="F840" i="39"/>
  <c r="F788" i="39"/>
  <c r="F739" i="39"/>
  <c r="F667" i="39"/>
  <c r="F627" i="39"/>
  <c r="F592" i="39"/>
  <c r="F538" i="39"/>
  <c r="F500" i="39"/>
  <c r="F499" i="39"/>
  <c r="F453" i="39"/>
  <c r="F414" i="39"/>
  <c r="F372" i="39"/>
  <c r="F273" i="39"/>
  <c r="F222" i="39"/>
  <c r="F221" i="39"/>
  <c r="F220" i="39"/>
  <c r="F179" i="39"/>
  <c r="F148" i="39"/>
  <c r="F110" i="39"/>
  <c r="F77" i="39"/>
  <c r="F76" i="39"/>
  <c r="F75" i="39"/>
  <c r="F32" i="39"/>
  <c r="F31" i="39"/>
  <c r="F30" i="39"/>
  <c r="F29" i="39"/>
  <c r="F28" i="39"/>
  <c r="F475" i="39"/>
  <c r="F351" i="39"/>
  <c r="M351" i="39"/>
  <c r="F735" i="39" l="1"/>
  <c r="F725" i="39" l="1"/>
  <c r="F723" i="39"/>
  <c r="F721" i="39"/>
  <c r="F733" i="39"/>
  <c r="F719" i="39" l="1"/>
  <c r="F737" i="39"/>
  <c r="F714" i="39" l="1"/>
  <c r="Q17" i="42" l="1"/>
  <c r="Q18" i="42"/>
  <c r="Q19" i="42" l="1"/>
  <c r="O19" i="42"/>
  <c r="O18" i="42"/>
  <c r="O17" i="42"/>
  <c r="O16" i="42"/>
  <c r="O15" i="42"/>
  <c r="O14" i="42"/>
  <c r="O13" i="42"/>
  <c r="O12" i="42"/>
  <c r="O11" i="42"/>
  <c r="O10" i="42"/>
  <c r="O9" i="42"/>
  <c r="O8" i="42"/>
  <c r="O7" i="42"/>
  <c r="O6" i="42"/>
  <c r="O5" i="42"/>
  <c r="F50" i="42" l="1"/>
  <c r="F45" i="42"/>
  <c r="F42" i="42"/>
  <c r="D45" i="42"/>
  <c r="L20" i="42" l="1"/>
  <c r="K20" i="42"/>
  <c r="N5" i="42" l="1"/>
  <c r="X17" i="42" l="1"/>
  <c r="W7" i="42"/>
  <c r="Y7" i="42" s="1"/>
  <c r="W8" i="42"/>
  <c r="Y8" i="42" s="1"/>
  <c r="W9" i="42"/>
  <c r="Y9" i="42" s="1"/>
  <c r="W10" i="42"/>
  <c r="Y10" i="42" s="1"/>
  <c r="W11" i="42"/>
  <c r="Y11" i="42" s="1"/>
  <c r="W12" i="42"/>
  <c r="Y12" i="42" s="1"/>
  <c r="W13" i="42"/>
  <c r="Y13" i="42" s="1"/>
  <c r="W14" i="42"/>
  <c r="Y14" i="42" s="1"/>
  <c r="W15" i="42"/>
  <c r="Y15" i="42" s="1"/>
  <c r="W16" i="42"/>
  <c r="Y16" i="42" s="1"/>
  <c r="W17" i="42"/>
  <c r="Y17" i="42" s="1"/>
  <c r="W18" i="42"/>
  <c r="Y18" i="42" s="1"/>
  <c r="W19" i="42"/>
  <c r="Y19" i="42" s="1"/>
  <c r="W6" i="42"/>
  <c r="Y6" i="42" s="1"/>
  <c r="W5" i="42"/>
  <c r="C37" i="42" s="1"/>
  <c r="U20" i="42"/>
  <c r="V20" i="42"/>
  <c r="T20" i="42"/>
  <c r="O20" i="42"/>
  <c r="N17" i="42"/>
  <c r="Y5" i="42" l="1"/>
  <c r="W20" i="42"/>
  <c r="J6" i="42" l="1"/>
  <c r="J7" i="42"/>
  <c r="J8" i="42"/>
  <c r="J9" i="42"/>
  <c r="J10" i="42"/>
  <c r="J11" i="42"/>
  <c r="J12" i="42"/>
  <c r="J13" i="42"/>
  <c r="J14" i="42"/>
  <c r="J15" i="42"/>
  <c r="J16" i="42"/>
  <c r="J18" i="42"/>
  <c r="J19" i="42"/>
  <c r="J5" i="42"/>
  <c r="I6" i="42"/>
  <c r="I7" i="42"/>
  <c r="M7" i="42" s="1"/>
  <c r="I8" i="42"/>
  <c r="I9" i="42"/>
  <c r="I10" i="42"/>
  <c r="I11" i="42"/>
  <c r="I12" i="42"/>
  <c r="I13" i="42"/>
  <c r="I14" i="42"/>
  <c r="I15" i="42"/>
  <c r="I16" i="42"/>
  <c r="I18" i="42"/>
  <c r="I19" i="42"/>
  <c r="I5" i="42"/>
  <c r="N7" i="42"/>
  <c r="C39" i="42" s="1"/>
  <c r="F39" i="42" s="1"/>
  <c r="N8" i="42"/>
  <c r="N9" i="42"/>
  <c r="N10" i="42"/>
  <c r="N11" i="42"/>
  <c r="N12" i="42"/>
  <c r="N13" i="42"/>
  <c r="N14" i="42"/>
  <c r="N15" i="42"/>
  <c r="N16" i="42"/>
  <c r="N18" i="42"/>
  <c r="N19" i="42"/>
  <c r="N6" i="42"/>
  <c r="M6" i="42"/>
  <c r="M5" i="42"/>
  <c r="D39" i="42" l="1"/>
  <c r="G39" i="42" s="1"/>
  <c r="X7" i="42"/>
  <c r="D38" i="42"/>
  <c r="X6" i="42"/>
  <c r="C38" i="42"/>
  <c r="N20" i="42"/>
  <c r="X5" i="42"/>
  <c r="D37" i="42"/>
  <c r="M8" i="42"/>
  <c r="F38" i="42" l="1"/>
  <c r="F52" i="42" s="1"/>
  <c r="C51" i="42"/>
  <c r="D40" i="42"/>
  <c r="X8" i="42"/>
  <c r="G38" i="42"/>
  <c r="M9" i="42"/>
  <c r="D41" i="42" l="1"/>
  <c r="X9" i="42"/>
  <c r="M10" i="42"/>
  <c r="D46" i="42" l="1"/>
  <c r="X10" i="42"/>
  <c r="M11" i="42"/>
  <c r="D44" i="42" l="1"/>
  <c r="G45" i="42" s="1"/>
  <c r="X11" i="42"/>
  <c r="M12" i="42"/>
  <c r="D47" i="42" l="1"/>
  <c r="X12" i="42"/>
  <c r="M13" i="42"/>
  <c r="D48" i="42" l="1"/>
  <c r="X13" i="42"/>
  <c r="M14" i="42"/>
  <c r="D42" i="42" l="1"/>
  <c r="X14" i="42"/>
  <c r="M15" i="42"/>
  <c r="D49" i="42" l="1"/>
  <c r="X15" i="42"/>
  <c r="M16" i="42"/>
  <c r="D50" i="42" l="1"/>
  <c r="G50" i="42" s="1"/>
  <c r="X16" i="42"/>
  <c r="M19" i="42"/>
  <c r="M18" i="42"/>
  <c r="D43" i="42" l="1"/>
  <c r="X18" i="42"/>
  <c r="X19" i="42"/>
  <c r="X20" i="42" s="1"/>
  <c r="M20" i="42"/>
  <c r="R19" i="42"/>
  <c r="G42" i="42" l="1"/>
  <c r="G52" i="42" s="1"/>
  <c r="D51" i="42"/>
  <c r="R18" i="42"/>
  <c r="G127" i="15"/>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C104" i="15"/>
  <c r="G100" i="15"/>
  <c r="J98" i="15"/>
  <c r="G98" i="15" s="1"/>
  <c r="G97" i="15"/>
  <c r="G96" i="15"/>
  <c r="F94" i="15"/>
  <c r="E94" i="15"/>
  <c r="D94" i="15"/>
  <c r="C94" i="15"/>
  <c r="J88" i="15"/>
  <c r="G88" i="15" s="1"/>
  <c r="G87" i="15" s="1"/>
  <c r="F87" i="15"/>
  <c r="E87" i="15"/>
  <c r="D87" i="15"/>
  <c r="C87" i="15"/>
  <c r="G83" i="15"/>
  <c r="G82" i="15" s="1"/>
  <c r="F82" i="15"/>
  <c r="E82" i="15"/>
  <c r="D82" i="15"/>
  <c r="C82" i="15"/>
  <c r="G76" i="15"/>
  <c r="F76" i="15"/>
  <c r="E76" i="15"/>
  <c r="D76" i="15"/>
  <c r="H76" i="15" s="1"/>
  <c r="G74" i="15"/>
  <c r="G73" i="15"/>
  <c r="G72" i="15"/>
  <c r="G71" i="15"/>
  <c r="G70" i="15"/>
  <c r="G69" i="15"/>
  <c r="G68" i="15"/>
  <c r="G67" i="15"/>
  <c r="G66" i="15"/>
  <c r="G65" i="15"/>
  <c r="G64" i="15"/>
  <c r="F63" i="15"/>
  <c r="E63" i="15"/>
  <c r="D63" i="15"/>
  <c r="C63" i="15"/>
  <c r="G57" i="15"/>
  <c r="I57" i="15" s="1"/>
  <c r="F57" i="15"/>
  <c r="H57" i="15" s="1"/>
  <c r="G49" i="15"/>
  <c r="F49" i="15"/>
  <c r="H49" i="15" s="1"/>
  <c r="E49" i="15"/>
  <c r="C49" i="15"/>
  <c r="G46" i="15"/>
  <c r="G45" i="15"/>
  <c r="G44" i="15"/>
  <c r="E44" i="15"/>
  <c r="E43" i="15" s="1"/>
  <c r="F43" i="15"/>
  <c r="D43" i="15"/>
  <c r="G40" i="15"/>
  <c r="J39" i="15"/>
  <c r="G39" i="15" s="1"/>
  <c r="G38" i="15"/>
  <c r="G37" i="15"/>
  <c r="G36" i="15"/>
  <c r="G35" i="15"/>
  <c r="J33" i="15"/>
  <c r="J32" i="15"/>
  <c r="F30" i="15"/>
  <c r="E30" i="15"/>
  <c r="D30" i="15"/>
  <c r="C30" i="15"/>
  <c r="G26" i="15"/>
  <c r="G20" i="15" s="1"/>
  <c r="F20" i="15"/>
  <c r="E20" i="15"/>
  <c r="D20" i="15"/>
  <c r="C20" i="15"/>
  <c r="I76" i="15"/>
  <c r="I49" i="15"/>
  <c r="Q15" i="42" l="1"/>
  <c r="Q13" i="42"/>
  <c r="D117" i="15"/>
  <c r="H117" i="15" s="1"/>
  <c r="Q10" i="42"/>
  <c r="H30" i="15"/>
  <c r="I20" i="15"/>
  <c r="H43" i="15"/>
  <c r="I87" i="15"/>
  <c r="G30" i="15"/>
  <c r="I30" i="15" s="1"/>
  <c r="E117" i="15"/>
  <c r="G43" i="15"/>
  <c r="I43" i="15" s="1"/>
  <c r="G63" i="15"/>
  <c r="I63" i="15" s="1"/>
  <c r="H94" i="15"/>
  <c r="H104" i="15"/>
  <c r="G104" i="15"/>
  <c r="I104" i="15" s="1"/>
  <c r="G117" i="15"/>
  <c r="H82" i="15"/>
  <c r="I82" i="15"/>
  <c r="H87" i="15"/>
  <c r="G99" i="15"/>
  <c r="G94" i="15" s="1"/>
  <c r="I94" i="15" s="1"/>
  <c r="H20" i="15"/>
  <c r="H63" i="15"/>
  <c r="Q9" i="42" l="1"/>
  <c r="R9" i="42" s="1"/>
  <c r="Q7" i="42"/>
  <c r="Q16" i="42"/>
  <c r="R15" i="42"/>
  <c r="R17" i="42"/>
  <c r="R10" i="42"/>
  <c r="Q12" i="42"/>
  <c r="Q8" i="42"/>
  <c r="H130" i="15"/>
  <c r="I117" i="15"/>
  <c r="Q14" i="42"/>
  <c r="R7" i="42" l="1"/>
  <c r="Q6" i="42"/>
  <c r="Q5" i="42"/>
  <c r="R16" i="42"/>
  <c r="R14" i="42"/>
  <c r="R8" i="42"/>
  <c r="R12" i="42"/>
  <c r="Q11" i="42" l="1"/>
  <c r="R11" i="42" s="1"/>
  <c r="R5" i="42"/>
  <c r="Z5" i="42" s="1"/>
  <c r="R6" i="42"/>
  <c r="R13" i="42"/>
  <c r="Q20" i="42" l="1"/>
  <c r="Z7" i="42"/>
  <c r="R20" i="42"/>
  <c r="S21" i="42" l="1"/>
</calcChain>
</file>

<file path=xl/comments1.xml><?xml version="1.0" encoding="utf-8"?>
<comments xmlns="http://schemas.openxmlformats.org/spreadsheetml/2006/main">
  <authors>
    <author>DELL</author>
  </authors>
  <commentList>
    <comment ref="G64" authorId="0" shapeId="0">
      <text>
        <r>
          <rPr>
            <b/>
            <sz val="9"/>
            <color indexed="81"/>
            <rFont val="Tahoma"/>
            <family val="2"/>
          </rPr>
          <t xml:space="preserve">ERIC: Of January 31 2024. Receipt was issued in January. </t>
        </r>
        <r>
          <rPr>
            <sz val="9"/>
            <color indexed="81"/>
            <rFont val="Tahoma"/>
            <family val="2"/>
          </rPr>
          <t xml:space="preserve">
</t>
        </r>
      </text>
    </comment>
  </commentList>
</comments>
</file>

<file path=xl/comments2.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3.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<sst xmlns="http://schemas.openxmlformats.org/spreadsheetml/2006/main" count="7513" uniqueCount="824">
  <si>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</si>
  <si>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</si>
  <si>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</si>
  <si>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</si>
  <si>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</si>
  <si>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</si>
  <si>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</si>
  <si>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</si>
  <si>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</si>
  <si>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</si>
  <si>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</si>
  <si>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</si>
  <si>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</si>
  <si>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</si>
  <si>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</si>
  <si>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</si>
  <si>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</si>
  <si>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</si>
  <si>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</si>
  <si>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</si>
  <si>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</si>
  <si>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</si>
  <si>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</si>
  <si>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</si>
  <si>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</si>
  <si>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</si>
  <si>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</si>
  <si>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</si>
  <si>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</si>
  <si>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</si>
  <si>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</si>
  <si>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</si>
  <si>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</si>
  <si>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</si>
  <si>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</si>
  <si>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</si>
  <si>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</si>
  <si>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</si>
  <si>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</si>
  <si>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</si>
  <si>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</si>
  <si>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</si>
  <si>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</si>
  <si>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</si>
  <si>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</si>
  <si>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</si>
  <si>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</si>
  <si>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</si>
  <si>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</si>
  <si>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</si>
  <si>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</si>
  <si>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</si>
  <si>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</si>
  <si>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</si>
  <si>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</si>
  <si>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</si>
  <si>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</si>
  <si>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</si>
  <si>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i27-r</t>
  </si>
  <si>
    <t>ann-r</t>
  </si>
  <si>
    <t>aim-r</t>
  </si>
  <si>
    <t>Douala-Yaounde</t>
  </si>
  <si>
    <t>Yaounde-Douala</t>
  </si>
  <si>
    <t>aim-1</t>
  </si>
  <si>
    <t>aim-2</t>
  </si>
  <si>
    <t>aim-3</t>
  </si>
  <si>
    <t>aim-4</t>
  </si>
  <si>
    <t>RGS</t>
  </si>
  <si>
    <t>Julia Smith</t>
  </si>
  <si>
    <t>ann-1</t>
  </si>
  <si>
    <t>ann-2</t>
  </si>
  <si>
    <t>ann-3</t>
  </si>
  <si>
    <t>CIDT</t>
  </si>
  <si>
    <t xml:space="preserve">Local Transport </t>
  </si>
  <si>
    <t>Aimé</t>
  </si>
  <si>
    <t>Donors 2020</t>
  </si>
  <si>
    <t>January 2020</t>
  </si>
  <si>
    <t>February 2020</t>
  </si>
  <si>
    <t>March 2020</t>
  </si>
  <si>
    <t>April 2020</t>
  </si>
  <si>
    <t>Februray 2020</t>
  </si>
  <si>
    <t>Janyary 2020</t>
  </si>
  <si>
    <t>Transfer fees</t>
  </si>
  <si>
    <t>aim-5</t>
  </si>
  <si>
    <t>aim-6</t>
  </si>
  <si>
    <t>aim-7</t>
  </si>
  <si>
    <t>aim-8</t>
  </si>
  <si>
    <t>aim-9</t>
  </si>
  <si>
    <t>aim-10</t>
  </si>
  <si>
    <t>May 2020</t>
  </si>
  <si>
    <t>ste-r</t>
  </si>
  <si>
    <t>June 2020</t>
  </si>
  <si>
    <t>ProWildlife</t>
  </si>
  <si>
    <t>July 2020</t>
  </si>
  <si>
    <t>August 2020</t>
  </si>
  <si>
    <t>September 2020</t>
  </si>
  <si>
    <t>Louis</t>
  </si>
  <si>
    <t>ann-4</t>
  </si>
  <si>
    <t>ann-5</t>
  </si>
  <si>
    <t>October 2020</t>
  </si>
  <si>
    <t>MTN Mobile money</t>
  </si>
  <si>
    <t>November 2020</t>
  </si>
  <si>
    <t>i69</t>
  </si>
  <si>
    <t>i69-r</t>
  </si>
  <si>
    <t>Wildcat</t>
  </si>
  <si>
    <t>Trust Bulding</t>
  </si>
  <si>
    <t>Column Labels</t>
  </si>
  <si>
    <t>Row Labels</t>
  </si>
  <si>
    <t>Grand Total</t>
  </si>
  <si>
    <t>DetaiLs</t>
  </si>
  <si>
    <t>ste-1</t>
  </si>
  <si>
    <t>ste-2</t>
  </si>
  <si>
    <t>ste-3</t>
  </si>
  <si>
    <t>Team Building</t>
  </si>
  <si>
    <t>The Dutch Gorilla Foundation</t>
  </si>
  <si>
    <t>Axel</t>
  </si>
  <si>
    <t>i54-1</t>
  </si>
  <si>
    <t>Prowildlife</t>
  </si>
  <si>
    <t>The BornFree Foundation</t>
  </si>
  <si>
    <t>i27-1</t>
  </si>
  <si>
    <t>i27-2</t>
  </si>
  <si>
    <t>i27-3</t>
  </si>
  <si>
    <t>i95</t>
  </si>
  <si>
    <t>office</t>
  </si>
  <si>
    <t>i19</t>
  </si>
  <si>
    <t>Operations</t>
  </si>
  <si>
    <t>i95-r</t>
  </si>
  <si>
    <t>Love-r</t>
  </si>
  <si>
    <t>Love-1</t>
  </si>
  <si>
    <t>Love-2</t>
  </si>
  <si>
    <t>Love-3</t>
  </si>
  <si>
    <t>i54-2</t>
  </si>
  <si>
    <t>Travel subsistences</t>
  </si>
  <si>
    <t>i27-4</t>
  </si>
  <si>
    <t>ste-4</t>
  </si>
  <si>
    <t>ste-5</t>
  </si>
  <si>
    <t>ste-6</t>
  </si>
  <si>
    <t>i27-5</t>
  </si>
  <si>
    <t>i27-6</t>
  </si>
  <si>
    <t>i27-7</t>
  </si>
  <si>
    <t>i27-8</t>
  </si>
  <si>
    <t>i95-1</t>
  </si>
  <si>
    <t>Uni-1</t>
  </si>
  <si>
    <t>Bank Fees</t>
  </si>
  <si>
    <t>Afriland-13</t>
  </si>
  <si>
    <t>Uni-2</t>
  </si>
  <si>
    <t>Rent and Utilities</t>
  </si>
  <si>
    <t>Office Cleaning</t>
  </si>
  <si>
    <t>Uni-3</t>
  </si>
  <si>
    <t>Uni-4</t>
  </si>
  <si>
    <t>Uni-5</t>
  </si>
  <si>
    <t>Uni-6</t>
  </si>
  <si>
    <t>Uni-7</t>
  </si>
  <si>
    <t>Uni-8</t>
  </si>
  <si>
    <t>Uni-9</t>
  </si>
  <si>
    <t>Uni-10</t>
  </si>
  <si>
    <t>fr-r</t>
  </si>
  <si>
    <t>fr-1</t>
  </si>
  <si>
    <t>Douala-yaounde</t>
  </si>
  <si>
    <t>Uni-11</t>
  </si>
  <si>
    <t>Uni-12</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</si>
  <si>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</si>
  <si>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</si>
  <si>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</si>
  <si>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</si>
  <si>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</si>
  <si>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</si>
  <si>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</si>
  <si>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</si>
  <si>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</si>
  <si>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</si>
  <si>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</si>
  <si>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</si>
  <si>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</si>
  <si>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</si>
  <si>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</si>
  <si>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</si>
  <si>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</si>
  <si>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</si>
  <si>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</si>
  <si>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</si>
  <si>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</si>
  <si>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</si>
  <si>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</si>
  <si>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</si>
  <si>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</si>
  <si>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</si>
  <si>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</si>
  <si>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</si>
  <si>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</si>
  <si>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</si>
  <si>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</si>
  <si>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</si>
  <si>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</si>
  <si>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</si>
  <si>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</si>
  <si>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</si>
  <si>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</si>
  <si>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</si>
  <si>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</si>
  <si>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</si>
  <si>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</si>
  <si>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</si>
  <si>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</si>
  <si>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</si>
  <si>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</si>
  <si>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</si>
  <si>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</si>
  <si>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</si>
  <si>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</si>
  <si>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</si>
  <si>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</si>
  <si>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</si>
  <si>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</si>
  <si>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</si>
  <si>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</si>
  <si>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</si>
  <si>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</si>
  <si>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</si>
  <si>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</si>
  <si>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</si>
  <si>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</si>
  <si>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</si>
  <si>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</si>
  <si>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</si>
  <si>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</si>
  <si>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</si>
  <si>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</si>
  <si>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</si>
  <si>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</si>
  <si>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</si>
  <si>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</si>
  <si>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</si>
  <si>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</si>
  <si>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</si>
  <si>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</si>
  <si>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</si>
  <si>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</si>
  <si>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</si>
  <si>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</si>
  <si>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</si>
  <si>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</si>
  <si>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</si>
  <si>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</si>
  <si>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Yaounde-Ebolowa</t>
  </si>
  <si>
    <t>Ebolowa-Yaounde</t>
  </si>
  <si>
    <t>Office Materials</t>
  </si>
  <si>
    <t>Mintom-Djoum</t>
  </si>
  <si>
    <t>ste-7</t>
  </si>
  <si>
    <t>ste-8</t>
  </si>
  <si>
    <t>Yaounde-Djoum</t>
  </si>
  <si>
    <t>Djoum-Mintom</t>
  </si>
  <si>
    <t>Mintom-Zoebefam</t>
  </si>
  <si>
    <t>Zoebefam-Mintom</t>
  </si>
  <si>
    <t>i95-2</t>
  </si>
  <si>
    <t>i95-3</t>
  </si>
  <si>
    <t>reb-r</t>
  </si>
  <si>
    <t>François</t>
  </si>
  <si>
    <t>Internet</t>
  </si>
  <si>
    <t>Uni-13</t>
  </si>
  <si>
    <t>Type of Subsistence</t>
  </si>
  <si>
    <t>JANUARY 2024</t>
  </si>
  <si>
    <t>Eco-Outlook newspaper E</t>
  </si>
  <si>
    <t>15 newspaper</t>
  </si>
  <si>
    <t>Akonolinga-Yaounde</t>
  </si>
  <si>
    <t xml:space="preserve">Lodging </t>
  </si>
  <si>
    <t>2-i69-1</t>
  </si>
  <si>
    <t>2-i69-r</t>
  </si>
  <si>
    <t>2-i69-2</t>
  </si>
  <si>
    <t>2-i69-3</t>
  </si>
  <si>
    <t>Yaounde-eseka</t>
  </si>
  <si>
    <t>1-i49-r</t>
  </si>
  <si>
    <t>Travel Subsistences</t>
  </si>
  <si>
    <t>Eseka-yaounde</t>
  </si>
  <si>
    <t>1-i49-3</t>
  </si>
  <si>
    <t>Ebolowa-yaounde</t>
  </si>
  <si>
    <t>eri-r</t>
  </si>
  <si>
    <t>eri-1</t>
  </si>
  <si>
    <t>eri-2</t>
  </si>
  <si>
    <t>eri-3</t>
  </si>
  <si>
    <t>Monthly Bank Fees - AFriland 13</t>
  </si>
  <si>
    <t>Afriland-r</t>
  </si>
  <si>
    <t>Monthly Bank Fees - AFriland 07</t>
  </si>
  <si>
    <t>Monthly Bank Fees - AFriland 16</t>
  </si>
  <si>
    <t xml:space="preserve">Bank transfer </t>
  </si>
  <si>
    <t>arrey-r</t>
  </si>
  <si>
    <t>arrey-1</t>
  </si>
  <si>
    <t>Afriland-07</t>
  </si>
  <si>
    <t>printing/binding</t>
  </si>
  <si>
    <t>i43</t>
  </si>
  <si>
    <t>i46</t>
  </si>
  <si>
    <t>Arrey - February Compensation - Bank</t>
  </si>
  <si>
    <t>Eric - February Compensation - Bank</t>
  </si>
  <si>
    <t>Anna - February Compensation - Bank</t>
  </si>
  <si>
    <t>Aime - February Compensation - Bank</t>
  </si>
  <si>
    <t>Loveline - February Compensation - Bank</t>
  </si>
  <si>
    <t>i54 - February  Compensation - Bank</t>
  </si>
  <si>
    <t>Unice - February Compensation - Bank</t>
  </si>
  <si>
    <t>i27- February  Compensation - Bank</t>
  </si>
  <si>
    <t>Stevens - February Compensation - Bank</t>
  </si>
  <si>
    <t>i95 - February Compensation - Bank</t>
  </si>
  <si>
    <t>Arrey - February Compensation - Deduction</t>
  </si>
  <si>
    <t>Arrey - February Compensation - Advance</t>
  </si>
  <si>
    <t>Eric - February Compensation - Deduction</t>
  </si>
  <si>
    <t>Anna - February Compensation - Deduction</t>
  </si>
  <si>
    <t>Anna- February Compensation -Advance</t>
  </si>
  <si>
    <t>Aimé - February Compensation - Deduction</t>
  </si>
  <si>
    <t>Loveline - February Compensation - Deduction</t>
  </si>
  <si>
    <t>i54 - February Compensation - Deduction</t>
  </si>
  <si>
    <t>Unice - February Compensation - Deduction</t>
  </si>
  <si>
    <t>i27 - February Compensation - Deduction</t>
  </si>
  <si>
    <t>i69 - February Compensation - Deduction</t>
  </si>
  <si>
    <t>Stevens - February Compensation - Deduction</t>
  </si>
  <si>
    <t>i49 - February Compensation - Deduction</t>
  </si>
  <si>
    <t>i49 - February Compensation -Advance</t>
  </si>
  <si>
    <t>i95 - February Compensation - Deduction</t>
  </si>
  <si>
    <t>i49- February Compensation - Bank</t>
  </si>
  <si>
    <t>i69 - February Compensation - Bank</t>
  </si>
  <si>
    <t xml:space="preserve">i46-r </t>
  </si>
  <si>
    <t>Yaounde-Zoetele</t>
  </si>
  <si>
    <t>9-i46-1</t>
  </si>
  <si>
    <t>9-i46-r</t>
  </si>
  <si>
    <t>9-i46-2</t>
  </si>
  <si>
    <t>Zoetele-Minkoumou</t>
  </si>
  <si>
    <t>Minkoumou-Zoetele</t>
  </si>
  <si>
    <t>Zoetele-Nkodebiyen</t>
  </si>
  <si>
    <t>Nkodebiyen-Zoetele</t>
  </si>
  <si>
    <t>Zoetele-Yaounde</t>
  </si>
  <si>
    <t>9-i46-3</t>
  </si>
  <si>
    <t>i43-r</t>
  </si>
  <si>
    <t>10-i43-1</t>
  </si>
  <si>
    <t>10-i43-r</t>
  </si>
  <si>
    <t>10-i43-2</t>
  </si>
  <si>
    <t>Ebolowa-Meyo</t>
  </si>
  <si>
    <t>Meyo-Ebolowa</t>
  </si>
  <si>
    <t>10-i43-3</t>
  </si>
  <si>
    <t>Yaounde-Abong mbang</t>
  </si>
  <si>
    <t>Abong mbang-Lomie</t>
  </si>
  <si>
    <t>Lomie-Messock</t>
  </si>
  <si>
    <t>Messock-Malen</t>
  </si>
  <si>
    <t>Malen-Messock</t>
  </si>
  <si>
    <t>Messock-Lomie</t>
  </si>
  <si>
    <t>Drinks with informant</t>
  </si>
  <si>
    <t>Lomie-Abong mbang</t>
  </si>
  <si>
    <t>Abong mbang-Yaounde</t>
  </si>
  <si>
    <t>4-i69-4</t>
  </si>
  <si>
    <t>Douala-Bomono</t>
  </si>
  <si>
    <t>4-i69-r</t>
  </si>
  <si>
    <t>Bomono-Douala</t>
  </si>
  <si>
    <t>4-i69-5</t>
  </si>
  <si>
    <t>Beedi-Village</t>
  </si>
  <si>
    <t>Village-Bonaberie</t>
  </si>
  <si>
    <t>4-i69-6</t>
  </si>
  <si>
    <t>6-i69-7</t>
  </si>
  <si>
    <t>6-i69-r</t>
  </si>
  <si>
    <t>6-i69-8</t>
  </si>
  <si>
    <t>Djoum-Yaounde</t>
  </si>
  <si>
    <t>6-i69-9</t>
  </si>
  <si>
    <t>8-i69-10</t>
  </si>
  <si>
    <t>8-i69-r</t>
  </si>
  <si>
    <t>8-i69-11</t>
  </si>
  <si>
    <t>Meyo-Nyabizam</t>
  </si>
  <si>
    <t>Nyabizam-Ma'an</t>
  </si>
  <si>
    <t>Ma'an-Meyo</t>
  </si>
  <si>
    <t>Ebolowa-New bell</t>
  </si>
  <si>
    <t>New bell-Ebolowa</t>
  </si>
  <si>
    <t>8-i69-12</t>
  </si>
  <si>
    <t>i49-1</t>
  </si>
  <si>
    <t>i49-2</t>
  </si>
  <si>
    <t>Eseka-makak</t>
  </si>
  <si>
    <t>1-i49-4</t>
  </si>
  <si>
    <t>Makak-badjoe</t>
  </si>
  <si>
    <t>Badjoe-makak</t>
  </si>
  <si>
    <t>Makak-eseka</t>
  </si>
  <si>
    <t>1-i49-5</t>
  </si>
  <si>
    <t>Yaounde-garoua</t>
  </si>
  <si>
    <t>3-i49-6</t>
  </si>
  <si>
    <t>3-i49-r</t>
  </si>
  <si>
    <t>3-i49-7</t>
  </si>
  <si>
    <t>Garouaboulai-frontiere</t>
  </si>
  <si>
    <t>Frontiere-garouaboulai</t>
  </si>
  <si>
    <t>Garouaboulai-yaounde</t>
  </si>
  <si>
    <t>3-i49-8</t>
  </si>
  <si>
    <t>Yaounde-ebolowa</t>
  </si>
  <si>
    <t>5-i49-9</t>
  </si>
  <si>
    <t>Ebolowa-maamezam</t>
  </si>
  <si>
    <t>5-i49-r</t>
  </si>
  <si>
    <t>Maamezam-ebolowa</t>
  </si>
  <si>
    <t>5-i49-10</t>
  </si>
  <si>
    <t>Ebolowa-minkok</t>
  </si>
  <si>
    <t>Minkok-ebolowa</t>
  </si>
  <si>
    <t>5-i49-11</t>
  </si>
  <si>
    <t>Yaounde-zoetele</t>
  </si>
  <si>
    <t>7-i49-12</t>
  </si>
  <si>
    <t>7-i49-r</t>
  </si>
  <si>
    <t>7-i49-13</t>
  </si>
  <si>
    <t>Zoetele-nkoumadjap</t>
  </si>
  <si>
    <t>Nkoumadjap-zoetele</t>
  </si>
  <si>
    <t>Zoetele-ndele</t>
  </si>
  <si>
    <t>Ndele-zoetele</t>
  </si>
  <si>
    <t>Zoetele-yaounde</t>
  </si>
  <si>
    <t>7-i49-14</t>
  </si>
  <si>
    <t>Western Union</t>
  </si>
  <si>
    <t>reb-r-1</t>
  </si>
  <si>
    <t>reb-r-2</t>
  </si>
  <si>
    <t>reb-r-3</t>
  </si>
  <si>
    <t>Douala-Tiko</t>
  </si>
  <si>
    <t>Tiko-Douala</t>
  </si>
  <si>
    <t>Lodgimg</t>
  </si>
  <si>
    <t>Yaounde-Nkoteng</t>
  </si>
  <si>
    <t>Nkoteng-Mbandjock</t>
  </si>
  <si>
    <t>Drink with cp and others</t>
  </si>
  <si>
    <t>Mbandjock-Nkoteng</t>
  </si>
  <si>
    <t>Nkoteng-Yaounde</t>
  </si>
  <si>
    <t>Birthday gift to wilfried</t>
  </si>
  <si>
    <t xml:space="preserve">x2 Water candles </t>
  </si>
  <si>
    <t>1 Distributor</t>
  </si>
  <si>
    <t>Hired Taxi</t>
  </si>
  <si>
    <t>1 Packet of Office Pins</t>
  </si>
  <si>
    <t>Water Bill up stairs Jan</t>
  </si>
  <si>
    <t>Hr-Snec,1</t>
  </si>
  <si>
    <t>Water Bill down stairs Jan</t>
  </si>
  <si>
    <t>x 14 Agendas</t>
  </si>
  <si>
    <t>Internet Bill January</t>
  </si>
  <si>
    <t>Hr-Camtel 1</t>
  </si>
  <si>
    <t>Office Gum</t>
  </si>
  <si>
    <t>Electricity Bill up stairs Jan</t>
  </si>
  <si>
    <t>Hr-Eneo,1</t>
  </si>
  <si>
    <t>Electricity Bill down stairs Jan</t>
  </si>
  <si>
    <t>Ink Upstairs</t>
  </si>
  <si>
    <t>Ink downstairs</t>
  </si>
  <si>
    <t xml:space="preserve">Douala-Tiko </t>
  </si>
  <si>
    <t>i54-3</t>
  </si>
  <si>
    <t>i54-4</t>
  </si>
  <si>
    <t>i54-5</t>
  </si>
  <si>
    <t>i54-6</t>
  </si>
  <si>
    <t>Love-4</t>
  </si>
  <si>
    <t xml:space="preserve">Abong Mbang -Bertoua </t>
  </si>
  <si>
    <t>Love-5</t>
  </si>
  <si>
    <t>Love-6</t>
  </si>
  <si>
    <t>Love-7</t>
  </si>
  <si>
    <t xml:space="preserve">Douala-Smal Moko </t>
  </si>
  <si>
    <t>Smal Moko-Douala</t>
  </si>
  <si>
    <t>Doula-Yaounde</t>
  </si>
  <si>
    <t>Bertoua-Yaounde</t>
  </si>
  <si>
    <t>Douala - Tiko</t>
  </si>
  <si>
    <t>Tiko - Douala</t>
  </si>
  <si>
    <t>Douala - Yaounde</t>
  </si>
  <si>
    <t>eri-4</t>
  </si>
  <si>
    <t xml:space="preserve">Printing of 6 copies of semester and annual reports </t>
  </si>
  <si>
    <t>eri-5</t>
  </si>
  <si>
    <t>eri-6</t>
  </si>
  <si>
    <t>eri-7</t>
  </si>
  <si>
    <t>eri-8</t>
  </si>
  <si>
    <t>Hired taxi</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</si>
  <si>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</si>
  <si>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</si>
  <si>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</si>
  <si>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</si>
  <si>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</si>
  <si>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</si>
  <si>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</si>
  <si>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</si>
  <si>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</si>
  <si>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</si>
  <si>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</si>
  <si>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</si>
  <si>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</si>
  <si>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</si>
  <si>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</si>
  <si>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</si>
  <si>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</si>
  <si>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</si>
  <si>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</si>
  <si>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</si>
  <si>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</si>
  <si>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</si>
  <si>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</si>
  <si>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</si>
  <si>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</si>
  <si>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</si>
  <si>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</si>
  <si>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</si>
  <si>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</si>
  <si>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</si>
  <si>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</si>
  <si>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</si>
  <si>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</si>
  <si>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</si>
  <si>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</si>
  <si>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</si>
  <si>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</si>
  <si>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</si>
  <si>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</si>
  <si>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</si>
  <si>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</si>
  <si>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</si>
  <si>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</si>
  <si>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</si>
  <si>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</si>
  <si>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</si>
  <si>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</si>
  <si>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</si>
  <si>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</si>
  <si>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</si>
  <si>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</si>
  <si>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</si>
  <si>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</si>
  <si>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</si>
  <si>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</si>
  <si>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</si>
  <si>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</si>
  <si>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</si>
  <si>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</si>
  <si>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</si>
  <si>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</si>
  <si>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</si>
  <si>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</si>
  <si>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</si>
  <si>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</si>
  <si>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</si>
  <si>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</si>
  <si>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</si>
  <si>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</si>
  <si>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</si>
  <si>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</si>
  <si>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</si>
  <si>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</si>
  <si>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</si>
  <si>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</si>
  <si>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</si>
  <si>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</si>
  <si>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</si>
  <si>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</si>
  <si>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</si>
  <si>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</si>
  <si>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</si>
  <si>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</si>
  <si>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</si>
  <si>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</si>
  <si>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</si>
  <si>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</si>
  <si>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</si>
  <si>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</si>
  <si>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</si>
  <si>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</si>
  <si>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</si>
  <si>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</si>
  <si>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</si>
  <si>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</si>
  <si>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</si>
  <si>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</si>
  <si>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</si>
  <si>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</si>
  <si>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</si>
  <si>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</si>
  <si>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</si>
  <si>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</si>
  <si>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</si>
  <si>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</si>
  <si>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</si>
  <si>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</si>
  <si>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</si>
  <si>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</si>
  <si>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</si>
  <si>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</si>
  <si>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</si>
  <si>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</si>
  <si>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</si>
  <si>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</si>
  <si>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</si>
  <si>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</si>
  <si>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</si>
  <si>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</si>
  <si>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</si>
  <si>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</si>
  <si>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</si>
  <si>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</si>
  <si>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</si>
  <si>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</si>
  <si>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</si>
  <si>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</si>
  <si>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</si>
  <si>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</si>
  <si>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</si>
  <si>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</si>
  <si>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</si>
  <si>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</si>
  <si>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</si>
  <si>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</si>
  <si>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</si>
  <si>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</si>
  <si>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</si>
  <si>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</si>
  <si>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</si>
  <si>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</si>
  <si>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</si>
  <si>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</si>
  <si>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</si>
  <si>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</si>
  <si>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</si>
  <si>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</si>
  <si>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</si>
  <si>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</si>
  <si>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</si>
  <si>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</si>
  <si>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</si>
  <si>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</si>
  <si>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</si>
  <si>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</si>
  <si>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</si>
  <si>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</si>
  <si>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</si>
  <si>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</si>
  <si>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</si>
  <si>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</si>
  <si>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</si>
  <si>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</si>
  <si>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</si>
  <si>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</si>
  <si>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</si>
  <si>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</si>
  <si>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</si>
  <si>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</si>
  <si>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</si>
  <si>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</si>
  <si>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</si>
  <si>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</si>
  <si>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</si>
  <si>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</si>
  <si>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</si>
  <si>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</si>
  <si>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</si>
  <si>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</si>
  <si>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</si>
  <si>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</si>
  <si>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</si>
  <si>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</si>
  <si>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</si>
  <si>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</si>
  <si>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</si>
  <si>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</si>
  <si>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</si>
  <si>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</si>
  <si>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</si>
  <si>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</si>
  <si>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</si>
  <si>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</si>
  <si>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</si>
  <si>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</si>
  <si>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</si>
  <si>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</si>
  <si>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</si>
  <si>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</si>
  <si>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</si>
  <si>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</si>
  <si>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</si>
  <si>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</si>
  <si>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</si>
  <si>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</si>
  <si>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</si>
  <si>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</si>
  <si>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</si>
  <si>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</si>
  <si>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</si>
  <si>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</si>
  <si>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</si>
  <si>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</si>
  <si>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</si>
  <si>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</si>
  <si>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</si>
  <si>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</si>
  <si>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</si>
  <si>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</si>
  <si>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</si>
  <si>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</si>
  <si>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</si>
  <si>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</si>
  <si>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</si>
  <si>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</si>
  <si>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</si>
  <si>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</si>
  <si>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</si>
  <si>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</si>
  <si>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</si>
  <si>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</si>
  <si>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</si>
  <si>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</si>
  <si>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</si>
  <si>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</si>
  <si>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</si>
  <si>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</si>
  <si>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</si>
  <si>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</si>
  <si>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</si>
  <si>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</si>
  <si>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</si>
  <si>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</si>
  <si>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</si>
  <si>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</si>
  <si>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</si>
  <si>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</si>
  <si>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</si>
  <si>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</si>
  <si>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</si>
  <si>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</si>
  <si>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</si>
  <si>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</si>
  <si>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</si>
  <si>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</si>
  <si>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</si>
  <si>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</si>
  <si>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</si>
  <si>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</si>
  <si>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</si>
  <si>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</si>
  <si>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</si>
  <si>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</si>
  <si>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</si>
  <si>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</si>
  <si>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</si>
  <si>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</si>
  <si>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</si>
  <si>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</si>
  <si>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</si>
  <si>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</si>
  <si>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</si>
  <si>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</si>
  <si>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</si>
  <si>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</si>
  <si>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</si>
  <si>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</si>
  <si>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</si>
  <si>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</si>
  <si>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</si>
  <si>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</si>
  <si>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</si>
  <si>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</si>
  <si>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</si>
  <si>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</si>
  <si>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</si>
  <si>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</si>
  <si>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</si>
  <si>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</si>
  <si>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</si>
  <si>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</si>
  <si>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</si>
  <si>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</si>
  <si>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</si>
  <si>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</si>
  <si>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</si>
  <si>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</si>
  <si>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</si>
  <si>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</si>
  <si>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</si>
  <si>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</si>
  <si>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</si>
  <si>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</si>
  <si>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</si>
  <si>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</si>
  <si>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</si>
  <si>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</si>
  <si>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</si>
  <si>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</si>
  <si>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</si>
  <si>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</si>
  <si>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</si>
  <si>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</si>
  <si>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</si>
  <si>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</si>
  <si>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</si>
  <si>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</si>
  <si>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</si>
  <si>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</si>
  <si>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</si>
  <si>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</si>
  <si>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</si>
  <si>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</si>
  <si>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</si>
  <si>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</si>
  <si>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</si>
  <si>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</si>
  <si>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</si>
  <si>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</si>
  <si>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</si>
  <si>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</si>
  <si>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</si>
  <si>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</si>
  <si>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</si>
  <si>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</si>
  <si>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</si>
  <si>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</si>
  <si>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The horizon newspaper E</t>
  </si>
  <si>
    <t>14 Newspaper</t>
  </si>
  <si>
    <t>Radio news flash E</t>
  </si>
  <si>
    <t>Radio news flash F</t>
  </si>
  <si>
    <t>13 newspaper</t>
  </si>
  <si>
    <t>The Horizon newspaper E</t>
  </si>
  <si>
    <t>Stopblablacam intenet publicationF</t>
  </si>
  <si>
    <t>Alwihdainfo internet publication F</t>
  </si>
  <si>
    <t>Le messager newspaper F</t>
  </si>
  <si>
    <t>Reperes newspaper</t>
  </si>
  <si>
    <t>Mutations newspaper F</t>
  </si>
  <si>
    <t>The Median newspaper E</t>
  </si>
  <si>
    <t>Le Jour newspaper F</t>
  </si>
  <si>
    <t>Doualatoday internet publication F</t>
  </si>
  <si>
    <t>ann-6</t>
  </si>
  <si>
    <t>ann-7</t>
  </si>
  <si>
    <t>i95-4</t>
  </si>
  <si>
    <t>TAX - January 2024</t>
  </si>
  <si>
    <t>CNPS - January 2024</t>
  </si>
  <si>
    <t xml:space="preserve">Drinks with informants </t>
  </si>
  <si>
    <t>Yaounde- Akonolinga</t>
  </si>
  <si>
    <t>Yaounde- Abong Mbang</t>
  </si>
  <si>
    <t>ebolowa-Yaounde</t>
  </si>
  <si>
    <t xml:space="preserve">Annual Activity </t>
  </si>
  <si>
    <t>(All)</t>
  </si>
  <si>
    <t>Security Bill January</t>
  </si>
  <si>
    <t xml:space="preserve">Hire Taxi </t>
  </si>
  <si>
    <t>Lancaster University</t>
  </si>
  <si>
    <t>DUTCH GORILLA Foundation</t>
  </si>
  <si>
    <t>OAK Foundation</t>
  </si>
  <si>
    <t>Women Day fabrics</t>
  </si>
  <si>
    <t>Sewing Women Day Fabric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</si>
</sst>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70" formatCode="&quot;$&quot;#,##0"/>
    <numFmt numFmtId="171" formatCode="_-* #,##0\ _F_-;\-* #,##0\ _F_-;_-* &quot;-&quot;??\ _F_-;_-@_-"/>
    <numFmt numFmtId="173" formatCode="0.0000"/>
    <numFmt numFmtId="175" formatCode="dd/mm/yy;@"/>
    <numFmt numFmtId="176" formatCode="#,##0.0"/>
    <numFmt numFmtId="177" formatCode="d\/m\/yyyy"/>
    <numFmt numFmtId="180" formatCode="0.000"/>
    <numFmt numFmtId="181" formatCode="#,##0\ _€"/>
    <numFmt numFmtId="182" formatCode="0.0%"/>
    <numFmt numFmtId="183" formatCode="[$-40C]d\ mmmm\ yyyy;@"/>
  </numFmts>
  <fonts count="52">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sz val="10"/>
      <color rgb="FFFF0000"/>
      <name val="Times New Roman"/>
      <family val="1"/>
    </font>
    <font>
      <sz val="12"/>
      <color indexed="8"/>
      <name val="Times New Roman"/>
      <family val="1"/>
      <charset val="238"/>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7"/>
      <color indexed="8"/>
      <name val="Calibri"/>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0"/>
      <color rgb="FF00B050"/>
      <name val="Verdana"/>
      <family val="2"/>
    </font>
    <font>
      <sz val="10"/>
      <color theme="7" tint="-0.249977111117893"/>
      <name val="Verdana"/>
      <family val="2"/>
    </font>
    <font>
      <b/>
      <sz val="12"/>
      <name val="Times New Roman"/>
      <family val="1"/>
    </font>
    <font>
      <sz val="12"/>
      <color theme="1"/>
      <name val="Times New Roman"/>
      <family val="1"/>
    </font>
    <font>
      <sz val="10"/>
      <color rgb="FF000000"/>
      <name val="Times New Roman"/>
      <family val="1"/>
    </font>
  </fonts>
  <fills count="14">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8"/>
      </left>
      <right/>
      <top/>
      <bottom/>
      <diagonal/>
    </border>
    <border>
      <left/>
      <right/>
      <top/>
      <bottom style="thin">
        <color indexed="8"/>
      </bottom>
      <diagonal/>
    </border>
    <border>
      <left/>
      <right/>
      <top style="thin">
        <color indexed="8"/>
      </top>
      <bottom/>
      <diagonal/>
    </border>
    <border>
      <left/>
      <right style="thin">
        <color indexed="8"/>
      </right>
      <top/>
      <bottom/>
      <diagonal/>
    </border>
    <border>
      <left/>
      <right style="thin">
        <color indexed="11"/>
      </right>
      <top style="thin">
        <color indexed="8"/>
      </top>
      <bottom style="thin">
        <color indexed="8"/>
      </bottom>
      <diagonal/>
    </border>
    <border>
      <left/>
      <right style="thin">
        <color indexed="11"/>
      </right>
      <top/>
      <bottom style="thin">
        <color indexed="8"/>
      </bottom>
      <diagonal/>
    </border>
  </borders>
  <cellStyleXfs count="46">
    <xf numFmtId="0" fontId="0" fillId="0" borderId="0" applyNumberFormat="0" applyFill="0" applyBorder="0" applyProtection="0">
      <alignment vertical="top" wrapText="1"/>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6" fillId="0" borderId="0" applyNumberFormat="0" applyBorder="0" applyProtection="0">
      <alignment vertical="top" wrapText="1"/>
    </xf>
    <xf numFmtId="0" fontId="7" fillId="0" borderId="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 fillId="0" borderId="0"/>
    <xf numFmtId="0" fontId="25" fillId="0" borderId="0"/>
    <xf numFmtId="0" fontId="22" fillId="0" borderId="0"/>
    <xf numFmtId="0" fontId="2" fillId="0" borderId="0"/>
    <xf numFmtId="0" fontId="2" fillId="0" borderId="0"/>
    <xf numFmtId="0" fontId="25" fillId="0" borderId="0"/>
    <xf numFmtId="0" fontId="25" fillId="0" borderId="0"/>
    <xf numFmtId="0" fontId="25" fillId="0" borderId="0"/>
    <xf numFmtId="0" fontId="3" fillId="0" borderId="0" applyNumberFormat="0" applyFill="0" applyBorder="0" applyProtection="0">
      <alignment vertical="top" wrapText="1"/>
    </xf>
    <xf numFmtId="0" fontId="25"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19" fillId="0" borderId="0"/>
    <xf numFmtId="0" fontId="25" fillId="0" borderId="0"/>
    <xf numFmtId="0" fontId="2" fillId="0" borderId="0"/>
    <xf numFmtId="0" fontId="25" fillId="0" borderId="0"/>
    <xf numFmtId="0" fontId="2" fillId="0" borderId="0"/>
    <xf numFmtId="0" fontId="23"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3"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1" fillId="0" borderId="0"/>
  </cellStyleXfs>
  <cellXfs count="495">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3" fontId="11" fillId="0" borderId="0" xfId="0" applyNumberFormat="1" applyFont="1">
      <alignment vertical="top" wrapText="1"/>
    </xf>
    <xf numFmtId="3" fontId="9" fillId="0" borderId="0" xfId="0" applyNumberFormat="1" applyFont="1">
      <alignment vertical="top" wrapText="1"/>
    </xf>
    <xf numFmtId="49" fontId="6" fillId="0" borderId="1" xfId="0" applyNumberFormat="1" applyFont="1" applyBorder="1">
      <alignment vertical="top" wrapText="1"/>
    </xf>
    <xf numFmtId="3" fontId="6" fillId="0" borderId="1" xfId="0" applyNumberFormat="1" applyFont="1" applyBorder="1">
      <alignment vertical="top" wrapText="1"/>
    </xf>
    <xf numFmtId="3" fontId="6" fillId="0" borderId="1" xfId="0" applyNumberFormat="1" applyFont="1" applyBorder="1" applyAlignment="1">
      <alignment vertical="center" wrapText="1"/>
    </xf>
    <xf numFmtId="167" fontId="6" fillId="0" borderId="1" xfId="0" applyNumberFormat="1" applyFont="1" applyBorder="1">
      <alignment vertical="top" wrapText="1"/>
    </xf>
    <xf numFmtId="3" fontId="12" fillId="0" borderId="1" xfId="0" applyNumberFormat="1" applyFont="1" applyBorder="1">
      <alignment vertical="top" wrapText="1"/>
    </xf>
    <xf numFmtId="3" fontId="12"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6" fillId="4" borderId="1" xfId="0" applyNumberFormat="1" applyFont="1" applyFill="1" applyBorder="1" applyAlignment="1">
      <alignment vertical="center" wrapText="1"/>
    </xf>
    <xf numFmtId="170" fontId="6" fillId="4" borderId="1" xfId="0" applyNumberFormat="1" applyFont="1" applyFill="1" applyBorder="1" applyAlignment="1">
      <alignment vertical="center" wrapText="1"/>
    </xf>
    <xf numFmtId="167" fontId="6" fillId="0" borderId="1" xfId="0" applyNumberFormat="1" applyFont="1" applyBorder="1" applyAlignment="1">
      <alignment vertical="center" wrapText="1"/>
    </xf>
    <xf numFmtId="164" fontId="11" fillId="0" borderId="0" xfId="7" applyFont="1" applyAlignment="1">
      <alignment vertical="top" wrapText="1"/>
    </xf>
    <xf numFmtId="167" fontId="0" fillId="0" borderId="0" xfId="0" applyNumberFormat="1">
      <alignment vertical="top" wrapText="1"/>
    </xf>
    <xf numFmtId="166"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vertical="center" wrapText="1"/>
    </xf>
    <xf numFmtId="3" fontId="6" fillId="0" borderId="1" xfId="0" applyNumberFormat="1" applyFont="1" applyFill="1" applyBorder="1">
      <alignment vertical="top" wrapText="1"/>
    </xf>
    <xf numFmtId="3" fontId="10" fillId="0" borderId="1" xfId="0" applyNumberFormat="1" applyFont="1" applyFill="1" applyBorder="1" applyAlignment="1">
      <alignment vertical="center" wrapText="1"/>
    </xf>
    <xf numFmtId="3" fontId="6" fillId="0" borderId="1" xfId="0" applyNumberFormat="1" applyFont="1" applyFill="1" applyBorder="1" applyAlignment="1">
      <alignment vertical="center" wrapText="1"/>
    </xf>
    <xf numFmtId="3" fontId="29" fillId="3" borderId="1" xfId="0" applyNumberFormat="1" applyFont="1" applyFill="1" applyBorder="1" applyAlignment="1">
      <alignment vertical="center" wrapText="1"/>
    </xf>
    <xf numFmtId="0" fontId="6" fillId="0" borderId="1" xfId="0" applyFont="1" applyBorder="1">
      <alignment vertical="top" wrapText="1"/>
    </xf>
    <xf numFmtId="0" fontId="4" fillId="5" borderId="1" xfId="0" applyFont="1" applyFill="1" applyBorder="1" applyAlignment="1">
      <alignment horizontal="left" vertical="center"/>
    </xf>
    <xf numFmtId="17"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top" wrapText="1"/>
    </xf>
    <xf numFmtId="4" fontId="11" fillId="0" borderId="0" xfId="0" applyNumberFormat="1" applyFont="1">
      <alignment vertical="top" wrapText="1"/>
    </xf>
    <xf numFmtId="1" fontId="18" fillId="0" borderId="1" xfId="0" applyNumberFormat="1" applyFont="1" applyBorder="1" applyAlignment="1">
      <alignment horizontal="left"/>
    </xf>
    <xf numFmtId="49" fontId="4" fillId="0" borderId="1" xfId="0" applyNumberFormat="1" applyFont="1" applyFill="1" applyBorder="1" applyAlignment="1">
      <alignment horizontal="left" vertical="center"/>
    </xf>
    <xf numFmtId="1" fontId="18" fillId="4" borderId="1" xfId="0" applyNumberFormat="1" applyFont="1" applyFill="1" applyBorder="1" applyAlignment="1">
      <alignment horizontal="left" vertical="center"/>
    </xf>
    <xf numFmtId="1" fontId="18" fillId="0" borderId="13" xfId="0" applyNumberFormat="1" applyFont="1" applyBorder="1" applyAlignment="1">
      <alignment horizontal="left"/>
    </xf>
    <xf numFmtId="49" fontId="4" fillId="4" borderId="13" xfId="0" applyNumberFormat="1" applyFont="1" applyFill="1" applyBorder="1" applyAlignment="1">
      <alignment horizontal="left" vertical="center"/>
    </xf>
    <xf numFmtId="1" fontId="18" fillId="0" borderId="14" xfId="0" applyNumberFormat="1" applyFont="1" applyBorder="1" applyAlignment="1">
      <alignment horizontal="left"/>
    </xf>
    <xf numFmtId="1" fontId="18" fillId="0" borderId="13" xfId="0" applyNumberFormat="1" applyFont="1" applyBorder="1" applyAlignment="1">
      <alignment horizontal="left" wrapText="1"/>
    </xf>
    <xf numFmtId="1" fontId="4" fillId="0" borderId="14" xfId="0" applyNumberFormat="1" applyFont="1" applyBorder="1" applyAlignment="1">
      <alignment horizontal="left"/>
    </xf>
    <xf numFmtId="3" fontId="20" fillId="3" borderId="1" xfId="0" applyNumberFormat="1" applyFont="1" applyFill="1" applyBorder="1" applyAlignment="1">
      <alignment vertical="center" wrapText="1"/>
    </xf>
    <xf numFmtId="1" fontId="4" fillId="4" borderId="1" xfId="0" applyNumberFormat="1" applyFont="1" applyFill="1" applyBorder="1" applyAlignment="1">
      <alignment horizontal="left"/>
    </xf>
    <xf numFmtId="3" fontId="10" fillId="3" borderId="1" xfId="7" applyNumberFormat="1" applyFont="1" applyFill="1" applyBorder="1" applyAlignment="1">
      <alignment vertical="center" wrapText="1"/>
    </xf>
    <xf numFmtId="167" fontId="20" fillId="3" borderId="1" xfId="0" applyNumberFormat="1" applyFont="1" applyFill="1" applyBorder="1" applyAlignment="1">
      <alignment vertical="center" wrapText="1"/>
    </xf>
    <xf numFmtId="176" fontId="20" fillId="3" borderId="1" xfId="0" applyNumberFormat="1" applyFont="1" applyFill="1" applyBorder="1" applyAlignment="1">
      <alignment vertical="center" wrapText="1"/>
    </xf>
    <xf numFmtId="0" fontId="21" fillId="0" borderId="0" xfId="0" applyFont="1">
      <alignment vertical="top" wrapText="1"/>
    </xf>
    <xf numFmtId="3" fontId="30" fillId="0" borderId="1" xfId="0" applyNumberFormat="1" applyFont="1" applyBorder="1">
      <alignment vertical="top" wrapText="1"/>
    </xf>
    <xf numFmtId="1" fontId="4" fillId="4" borderId="13" xfId="0" applyNumberFormat="1" applyFont="1" applyFill="1" applyBorder="1" applyAlignment="1">
      <alignment horizontal="left"/>
    </xf>
    <xf numFmtId="3" fontId="9" fillId="0" borderId="18" xfId="0" applyNumberFormat="1" applyFont="1" applyBorder="1">
      <alignment vertical="top" wrapText="1"/>
    </xf>
    <xf numFmtId="3" fontId="9" fillId="0" borderId="18" xfId="0" applyNumberFormat="1" applyFont="1" applyBorder="1" applyAlignment="1">
      <alignment horizontal="center" vertical="top" wrapText="1"/>
    </xf>
    <xf numFmtId="0" fontId="9" fillId="0" borderId="19" xfId="0" pivotButton="1" applyFont="1" applyBorder="1">
      <alignment vertical="top" wrapText="1"/>
    </xf>
    <xf numFmtId="0" fontId="9" fillId="0" borderId="20" xfId="0" applyFont="1" applyBorder="1">
      <alignment vertical="top" wrapText="1"/>
    </xf>
    <xf numFmtId="0" fontId="9" fillId="0" borderId="21" xfId="0" applyFont="1" applyBorder="1">
      <alignment vertical="top" wrapText="1"/>
    </xf>
    <xf numFmtId="0" fontId="9" fillId="0" borderId="23" xfId="0" applyFont="1" applyBorder="1">
      <alignment vertical="top" wrapText="1"/>
    </xf>
    <xf numFmtId="0" fontId="0" fillId="0" borderId="19" xfId="0" pivotButton="1" applyBorder="1">
      <alignment vertical="top" wrapText="1"/>
    </xf>
    <xf numFmtId="0" fontId="0" fillId="0" borderId="23" xfId="0" applyBorder="1">
      <alignmen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3" xfId="0" applyNumberFormat="1" applyBorder="1">
      <alignment vertical="top" wrapText="1"/>
    </xf>
    <xf numFmtId="0" fontId="0" fillId="0" borderId="28" xfId="0" applyNumberFormat="1" applyBorder="1">
      <alignment vertical="top" wrapText="1"/>
    </xf>
    <xf numFmtId="0" fontId="0" fillId="0" borderId="25" xfId="0" applyNumberFormat="1" applyBorder="1">
      <alignment vertical="top" wrapText="1"/>
    </xf>
    <xf numFmtId="3" fontId="9" fillId="0" borderId="22" xfId="0" applyNumberFormat="1" applyFont="1" applyBorder="1">
      <alignment vertical="top" wrapText="1"/>
    </xf>
    <xf numFmtId="3" fontId="9" fillId="0" borderId="27" xfId="0" applyNumberFormat="1" applyFont="1" applyBorder="1">
      <alignment vertical="top" wrapText="1"/>
    </xf>
    <xf numFmtId="0" fontId="24" fillId="0" borderId="19" xfId="0" applyFont="1" applyBorder="1" applyAlignment="1">
      <alignment horizontal="left" vertical="top" wrapText="1"/>
    </xf>
    <xf numFmtId="0" fontId="24" fillId="0" borderId="24" xfId="0" applyFont="1" applyBorder="1" applyAlignment="1">
      <alignment horizontal="left" vertical="top" wrapText="1"/>
    </xf>
    <xf numFmtId="0" fontId="24" fillId="0" borderId="26" xfId="0" applyFont="1" applyBorder="1" applyAlignment="1">
      <alignment horizontal="left" vertical="top" wrapText="1"/>
    </xf>
    <xf numFmtId="3" fontId="24" fillId="0" borderId="23" xfId="0" applyNumberFormat="1" applyFont="1" applyBorder="1">
      <alignment vertical="top" wrapText="1"/>
    </xf>
    <xf numFmtId="3" fontId="24" fillId="0" borderId="25" xfId="0" applyNumberFormat="1" applyFont="1" applyBorder="1">
      <alignment vertical="top" wrapText="1"/>
    </xf>
    <xf numFmtId="3" fontId="24" fillId="0" borderId="28" xfId="0" applyNumberFormat="1" applyFont="1" applyBorder="1">
      <alignment vertical="top"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19" xfId="0" applyNumberFormat="1" applyFont="1" applyBorder="1" applyAlignment="1">
      <alignment horizontal="center" vertical="top" wrapText="1"/>
    </xf>
    <xf numFmtId="3" fontId="9" fillId="0" borderId="22"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3" fontId="9" fillId="0" borderId="27" xfId="0" applyNumberFormat="1" applyFont="1" applyBorder="1" applyAlignment="1">
      <alignment horizontal="center" vertical="top" wrapText="1"/>
    </xf>
    <xf numFmtId="1" fontId="18" fillId="0" borderId="1" xfId="0" applyNumberFormat="1" applyFont="1" applyBorder="1" applyAlignment="1">
      <alignment horizontal="left" wrapText="1"/>
    </xf>
    <xf numFmtId="1" fontId="18" fillId="0" borderId="12" xfId="0" applyNumberFormat="1" applyFont="1" applyBorder="1" applyAlignment="1">
      <alignment horizontal="left" wrapText="1"/>
    </xf>
    <xf numFmtId="1" fontId="18" fillId="0" borderId="12" xfId="0" applyNumberFormat="1" applyFont="1" applyBorder="1" applyAlignment="1">
      <alignment horizontal="left"/>
    </xf>
    <xf numFmtId="1" fontId="4" fillId="4" borderId="1" xfId="0" applyNumberFormat="1" applyFont="1" applyFill="1" applyBorder="1" applyAlignment="1">
      <alignment horizontal="left" vertical="center"/>
    </xf>
    <xf numFmtId="1" fontId="4" fillId="0" borderId="1" xfId="0" applyNumberFormat="1" applyFont="1" applyBorder="1" applyAlignment="1">
      <alignment horizontal="left" vertical="center"/>
    </xf>
    <xf numFmtId="1" fontId="18" fillId="4" borderId="12" xfId="0" applyNumberFormat="1" applyFont="1" applyFill="1" applyBorder="1" applyAlignment="1">
      <alignment horizontal="left"/>
    </xf>
    <xf numFmtId="1" fontId="18" fillId="0" borderId="13" xfId="0" applyNumberFormat="1" applyFont="1" applyFill="1" applyBorder="1" applyAlignment="1">
      <alignment horizontal="left"/>
    </xf>
    <xf numFmtId="1" fontId="18" fillId="0" borderId="8" xfId="0" applyNumberFormat="1" applyFont="1" applyBorder="1" applyAlignment="1">
      <alignment horizontal="left"/>
    </xf>
    <xf numFmtId="1" fontId="18" fillId="0" borderId="1" xfId="0" applyNumberFormat="1" applyFont="1" applyBorder="1" applyAlignment="1">
      <alignment horizontal="left" vertical="center"/>
    </xf>
    <xf numFmtId="1" fontId="18" fillId="4" borderId="6" xfId="0" applyNumberFormat="1" applyFont="1" applyFill="1" applyBorder="1" applyAlignment="1">
      <alignment horizontal="left"/>
    </xf>
    <xf numFmtId="1" fontId="18" fillId="0" borderId="12" xfId="0" applyNumberFormat="1" applyFont="1" applyBorder="1" applyAlignment="1">
      <alignment horizontal="center"/>
    </xf>
    <xf numFmtId="1" fontId="18" fillId="0" borderId="1" xfId="0" applyNumberFormat="1" applyFont="1" applyBorder="1" applyAlignment="1">
      <alignment horizontal="center"/>
    </xf>
    <xf numFmtId="1" fontId="18" fillId="4" borderId="1" xfId="0" applyNumberFormat="1" applyFont="1" applyFill="1" applyBorder="1" applyAlignment="1">
      <alignment horizontal="left"/>
    </xf>
    <xf numFmtId="1" fontId="18" fillId="0" borderId="12" xfId="0" applyNumberFormat="1" applyFont="1" applyFill="1" applyBorder="1" applyAlignment="1">
      <alignment horizontal="left"/>
    </xf>
    <xf numFmtId="49" fontId="4" fillId="0" borderId="1"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7" fillId="0" borderId="0" xfId="0" applyFont="1" applyFill="1" applyAlignment="1">
      <alignment horizontal="right" vertical="top" wrapText="1"/>
    </xf>
    <xf numFmtId="1" fontId="4" fillId="4" borderId="12" xfId="0" applyNumberFormat="1" applyFont="1" applyFill="1" applyBorder="1" applyAlignment="1">
      <alignment horizontal="left"/>
    </xf>
    <xf numFmtId="0" fontId="7" fillId="4" borderId="1" xfId="0" applyFont="1" applyFill="1" applyBorder="1" applyAlignment="1">
      <alignment horizontal="left" vertical="top" wrapText="1"/>
    </xf>
    <xf numFmtId="3" fontId="0" fillId="0" borderId="0" xfId="0" applyNumberFormat="1">
      <alignment vertical="top" wrapText="1"/>
    </xf>
    <xf numFmtId="0" fontId="3" fillId="0" borderId="0" xfId="18">
      <alignment vertical="top" wrapText="1"/>
    </xf>
    <xf numFmtId="175" fontId="34" fillId="11" borderId="1" xfId="18" applyNumberFormat="1" applyFont="1" applyFill="1" applyBorder="1" applyAlignment="1">
      <alignment horizontal="center" vertical="center" wrapText="1"/>
    </xf>
    <xf numFmtId="175" fontId="35" fillId="11" borderId="1" xfId="18" applyNumberFormat="1" applyFont="1" applyFill="1" applyBorder="1" applyAlignment="1">
      <alignment horizontal="center" vertical="center" wrapText="1"/>
    </xf>
    <xf numFmtId="175" fontId="34" fillId="7" borderId="1" xfId="18" applyNumberFormat="1" applyFont="1" applyFill="1" applyBorder="1" applyAlignment="1">
      <alignment horizontal="center" vertical="center" wrapText="1"/>
    </xf>
    <xf numFmtId="175" fontId="14" fillId="9" borderId="1" xfId="18" applyNumberFormat="1" applyFont="1" applyFill="1" applyBorder="1" applyAlignment="1">
      <alignment horizontal="center" vertical="center" wrapText="1"/>
    </xf>
    <xf numFmtId="0" fontId="3" fillId="0" borderId="0" xfId="18" applyFill="1" applyBorder="1">
      <alignment vertical="top" wrapText="1"/>
    </xf>
    <xf numFmtId="1" fontId="34" fillId="11" borderId="1" xfId="18" applyNumberFormat="1" applyFont="1" applyFill="1" applyBorder="1" applyAlignment="1">
      <alignment horizontal="center" vertical="center" wrapText="1"/>
    </xf>
    <xf numFmtId="1" fontId="35" fillId="11" borderId="1" xfId="18" applyNumberFormat="1" applyFont="1" applyFill="1" applyBorder="1" applyAlignment="1">
      <alignment horizontal="center" vertical="center" wrapText="1"/>
    </xf>
    <xf numFmtId="9" fontId="34" fillId="11" borderId="1" xfId="18" applyNumberFormat="1" applyFont="1" applyFill="1" applyBorder="1" applyAlignment="1">
      <alignment horizontal="center" vertical="center" wrapText="1"/>
    </xf>
    <xf numFmtId="1" fontId="34" fillId="7" borderId="1" xfId="18" applyNumberFormat="1" applyFont="1" applyFill="1" applyBorder="1" applyAlignment="1">
      <alignment horizontal="center" vertical="center" wrapText="1"/>
    </xf>
    <xf numFmtId="182" fontId="34" fillId="11" borderId="1" xfId="18" applyNumberFormat="1" applyFont="1" applyFill="1" applyBorder="1" applyAlignment="1">
      <alignment horizontal="center" vertical="center" wrapText="1"/>
    </xf>
    <xf numFmtId="1" fontId="14" fillId="9" borderId="1" xfId="18" applyNumberFormat="1" applyFont="1" applyFill="1" applyBorder="1" applyAlignment="1">
      <alignment horizontal="center" vertical="center" wrapText="1"/>
    </xf>
    <xf numFmtId="9" fontId="36" fillId="0" borderId="0" xfId="18" applyNumberFormat="1" applyFont="1">
      <alignment vertical="top" wrapText="1"/>
    </xf>
    <xf numFmtId="182" fontId="36" fillId="0" borderId="0" xfId="18" applyNumberFormat="1" applyFont="1">
      <alignment vertical="top" wrapText="1"/>
    </xf>
    <xf numFmtId="1" fontId="36" fillId="0" borderId="0" xfId="18" applyNumberFormat="1" applyFont="1">
      <alignment vertical="top" wrapText="1"/>
    </xf>
    <xf numFmtId="10" fontId="36" fillId="0" borderId="0" xfId="18" applyNumberFormat="1" applyFont="1">
      <alignment vertical="top" wrapText="1"/>
    </xf>
    <xf numFmtId="1" fontId="3" fillId="0" borderId="0" xfId="18" applyNumberFormat="1">
      <alignment vertical="top" wrapText="1"/>
    </xf>
    <xf numFmtId="1" fontId="3" fillId="0" borderId="0" xfId="18" applyNumberFormat="1" applyFill="1" applyBorder="1">
      <alignment vertical="top" wrapText="1"/>
    </xf>
    <xf numFmtId="175" fontId="37" fillId="11" borderId="1" xfId="18" applyNumberFormat="1" applyFont="1" applyFill="1" applyBorder="1" applyAlignment="1">
      <alignment vertical="center" wrapText="1"/>
    </xf>
    <xf numFmtId="3" fontId="38" fillId="12" borderId="1" xfId="18" applyNumberFormat="1" applyFont="1" applyFill="1" applyBorder="1" applyAlignment="1">
      <alignment horizontal="center" vertical="center" wrapText="1"/>
    </xf>
    <xf numFmtId="175" fontId="38" fillId="12" borderId="1" xfId="18" applyNumberFormat="1" applyFont="1" applyFill="1" applyBorder="1" applyAlignment="1">
      <alignment horizontal="center" vertical="center"/>
    </xf>
    <xf numFmtId="3" fontId="38" fillId="0" borderId="1" xfId="18" applyNumberFormat="1" applyFont="1" applyFill="1" applyBorder="1" applyAlignment="1">
      <alignment horizontal="center" vertical="center" wrapText="1"/>
    </xf>
    <xf numFmtId="3" fontId="3" fillId="0" borderId="0" xfId="18" applyNumberFormat="1">
      <alignment vertical="top" wrapText="1"/>
    </xf>
    <xf numFmtId="0" fontId="3" fillId="10" borderId="0" xfId="18" applyFill="1">
      <alignment vertical="top" wrapText="1"/>
    </xf>
    <xf numFmtId="3" fontId="14" fillId="9" borderId="1" xfId="18" applyNumberFormat="1" applyFont="1" applyFill="1" applyBorder="1" applyAlignment="1">
      <alignment horizontal="center" vertical="center" wrapText="1"/>
    </xf>
    <xf numFmtId="0" fontId="27" fillId="9" borderId="1" xfId="18" applyFont="1" applyFill="1" applyBorder="1" applyAlignment="1">
      <alignment vertical="center"/>
    </xf>
    <xf numFmtId="1" fontId="34" fillId="12" borderId="0" xfId="18" applyNumberFormat="1" applyFont="1" applyFill="1" applyAlignment="1">
      <alignment horizontal="center" vertical="center"/>
    </xf>
    <xf numFmtId="3" fontId="34" fillId="0" borderId="0" xfId="18" applyNumberFormat="1" applyFont="1" applyFill="1" applyBorder="1" applyAlignment="1">
      <alignment horizontal="center" vertical="center"/>
    </xf>
    <xf numFmtId="175" fontId="39" fillId="0" borderId="0" xfId="18" applyNumberFormat="1" applyFont="1" applyFill="1" applyBorder="1" applyAlignment="1">
      <alignment vertical="center" wrapText="1"/>
    </xf>
    <xf numFmtId="3" fontId="38" fillId="0" borderId="0" xfId="18" applyNumberFormat="1" applyFont="1" applyFill="1" applyBorder="1" applyAlignment="1">
      <alignment horizontal="center" vertical="center" wrapText="1"/>
    </xf>
    <xf numFmtId="3" fontId="40" fillId="12" borderId="1" xfId="18" applyNumberFormat="1" applyFont="1" applyFill="1" applyBorder="1" applyAlignment="1">
      <alignment horizontal="center" vertical="center" wrapText="1"/>
    </xf>
    <xf numFmtId="49" fontId="40" fillId="12" borderId="1" xfId="18" applyNumberFormat="1" applyFont="1" applyFill="1" applyBorder="1" applyAlignment="1">
      <alignment horizontal="center" vertical="center" wrapText="1"/>
    </xf>
    <xf numFmtId="3" fontId="40" fillId="0" borderId="1" xfId="18" applyNumberFormat="1" applyFont="1" applyFill="1" applyBorder="1" applyAlignment="1">
      <alignment horizontal="center" vertical="center" wrapText="1"/>
    </xf>
    <xf numFmtId="0" fontId="28" fillId="9" borderId="1" xfId="18" applyFont="1" applyFill="1" applyBorder="1" applyAlignment="1"/>
    <xf numFmtId="3" fontId="35" fillId="0" borderId="0" xfId="18" applyNumberFormat="1" applyFont="1" applyFill="1" applyBorder="1" applyAlignment="1">
      <alignment horizontal="center" vertical="center"/>
    </xf>
    <xf numFmtId="49" fontId="38" fillId="12" borderId="1" xfId="18" applyNumberFormat="1" applyFont="1" applyFill="1" applyBorder="1" applyAlignment="1">
      <alignment horizontal="center" vertical="center" wrapText="1"/>
    </xf>
    <xf numFmtId="49" fontId="38" fillId="0" borderId="1" xfId="18" applyNumberFormat="1" applyFont="1" applyFill="1" applyBorder="1" applyAlignment="1">
      <alignment horizontal="center" vertical="center" wrapText="1"/>
    </xf>
    <xf numFmtId="0" fontId="27" fillId="9" borderId="1" xfId="18" applyFont="1" applyFill="1" applyBorder="1" applyAlignment="1"/>
    <xf numFmtId="175" fontId="39" fillId="11" borderId="1" xfId="18" applyNumberFormat="1" applyFont="1" applyFill="1" applyBorder="1" applyAlignment="1">
      <alignment vertical="center" wrapText="1"/>
    </xf>
    <xf numFmtId="171" fontId="40" fillId="0" borderId="1" xfId="31" applyNumberFormat="1" applyFont="1" applyBorder="1" applyAlignment="1">
      <alignment horizontal="center" vertical="center"/>
    </xf>
    <xf numFmtId="183" fontId="38" fillId="12" borderId="0" xfId="18" applyNumberFormat="1" applyFont="1" applyFill="1" applyBorder="1" applyAlignment="1">
      <alignment horizontal="center" vertical="center" wrapText="1"/>
    </xf>
    <xf numFmtId="175" fontId="38" fillId="12" borderId="0" xfId="18" applyNumberFormat="1" applyFont="1" applyFill="1" applyAlignment="1">
      <alignment horizontal="center" vertical="center"/>
    </xf>
    <xf numFmtId="3" fontId="38" fillId="4" borderId="1" xfId="18" applyNumberFormat="1" applyFont="1" applyFill="1" applyBorder="1" applyAlignment="1">
      <alignment horizontal="center" vertical="center" wrapText="1"/>
    </xf>
    <xf numFmtId="3" fontId="34" fillId="11" borderId="1" xfId="18" applyNumberFormat="1" applyFont="1" applyFill="1" applyBorder="1" applyAlignment="1">
      <alignment horizontal="center" vertical="center" wrapText="1"/>
    </xf>
    <xf numFmtId="3" fontId="3" fillId="0" borderId="0" xfId="18" applyNumberFormat="1" applyFill="1" applyBorder="1">
      <alignment vertical="top" wrapText="1"/>
    </xf>
    <xf numFmtId="175" fontId="34" fillId="12" borderId="0" xfId="18" applyNumberFormat="1" applyFont="1" applyFill="1" applyAlignment="1">
      <alignment horizontal="center" vertical="center"/>
    </xf>
    <xf numFmtId="175" fontId="38" fillId="12" borderId="0" xfId="18" applyNumberFormat="1" applyFont="1" applyFill="1" applyAlignment="1">
      <alignment horizontal="center" vertical="center" wrapText="1"/>
    </xf>
    <xf numFmtId="175" fontId="38" fillId="0" borderId="0" xfId="18" applyNumberFormat="1" applyFont="1" applyFill="1" applyAlignment="1">
      <alignment horizontal="center" vertical="center"/>
    </xf>
    <xf numFmtId="175" fontId="34" fillId="12" borderId="0" xfId="18" applyNumberFormat="1" applyFont="1" applyFill="1" applyBorder="1" applyAlignment="1">
      <alignment horizontal="center" vertical="center"/>
    </xf>
    <xf numFmtId="3" fontId="38" fillId="12" borderId="0" xfId="18" applyNumberFormat="1" applyFont="1" applyFill="1" applyAlignment="1">
      <alignment horizontal="center" vertical="center" wrapText="1"/>
    </xf>
    <xf numFmtId="2" fontId="38" fillId="12" borderId="0" xfId="18" applyNumberFormat="1" applyFont="1" applyFill="1" applyAlignment="1">
      <alignment horizontal="center" vertical="center" wrapText="1"/>
    </xf>
    <xf numFmtId="175" fontId="34" fillId="12" borderId="0" xfId="18" applyNumberFormat="1" applyFont="1" applyFill="1" applyAlignment="1">
      <alignment vertical="center"/>
    </xf>
    <xf numFmtId="175" fontId="38" fillId="0" borderId="0" xfId="18" applyNumberFormat="1" applyFont="1" applyFill="1" applyBorder="1" applyAlignment="1">
      <alignment horizontal="center" vertical="center"/>
    </xf>
    <xf numFmtId="0" fontId="41" fillId="12" borderId="0" xfId="18" applyFont="1" applyFill="1" applyAlignment="1">
      <alignment horizontal="center"/>
    </xf>
    <xf numFmtId="0" fontId="42" fillId="0" borderId="0" xfId="18" applyFont="1">
      <alignment vertical="top" wrapText="1"/>
    </xf>
    <xf numFmtId="175" fontId="42" fillId="0" borderId="0" xfId="18" applyNumberFormat="1" applyFont="1">
      <alignment vertical="top" wrapText="1"/>
    </xf>
    <xf numFmtId="3" fontId="42" fillId="0" borderId="0" xfId="18" applyNumberFormat="1" applyFont="1">
      <alignment vertical="top" wrapText="1"/>
    </xf>
    <xf numFmtId="0" fontId="43" fillId="0" borderId="0" xfId="18" applyFont="1">
      <alignment vertical="top" wrapText="1"/>
    </xf>
    <xf numFmtId="175" fontId="43" fillId="0" borderId="0" xfId="18" applyNumberFormat="1" applyFont="1">
      <alignment vertical="top" wrapText="1"/>
    </xf>
    <xf numFmtId="3" fontId="43" fillId="0" borderId="0" xfId="18" applyNumberFormat="1" applyFont="1">
      <alignment vertical="top" wrapText="1"/>
    </xf>
    <xf numFmtId="175" fontId="3" fillId="10" borderId="0" xfId="18" applyNumberFormat="1" applyFill="1">
      <alignment vertical="top" wrapText="1"/>
    </xf>
    <xf numFmtId="3" fontId="3" fillId="10" borderId="0" xfId="18" applyNumberFormat="1" applyFill="1">
      <alignment vertical="top" wrapText="1"/>
    </xf>
    <xf numFmtId="0" fontId="3" fillId="6" borderId="0" xfId="18" applyFill="1">
      <alignment vertical="top" wrapText="1"/>
    </xf>
    <xf numFmtId="175" fontId="3" fillId="6" borderId="0" xfId="18" applyNumberFormat="1" applyFill="1">
      <alignment vertical="top" wrapText="1"/>
    </xf>
    <xf numFmtId="3" fontId="3" fillId="6" borderId="0" xfId="18" applyNumberFormat="1" applyFill="1">
      <alignment vertical="top" wrapText="1"/>
    </xf>
    <xf numFmtId="175" fontId="3" fillId="0" borderId="0" xfId="18" applyNumberFormat="1">
      <alignment vertical="top" wrapText="1"/>
    </xf>
    <xf numFmtId="0" fontId="9" fillId="0" borderId="0" xfId="18" applyFont="1">
      <alignment vertical="top" wrapText="1"/>
    </xf>
    <xf numFmtId="0" fontId="3" fillId="0" borderId="1" xfId="18" applyBorder="1">
      <alignment vertical="top" wrapText="1"/>
    </xf>
    <xf numFmtId="3" fontId="3" fillId="0" borderId="1" xfId="18" applyNumberFormat="1" applyBorder="1">
      <alignment vertical="top" wrapText="1"/>
    </xf>
    <xf numFmtId="1" fontId="3" fillId="0" borderId="1" xfId="18" applyNumberFormat="1" applyBorder="1">
      <alignment vertical="top" wrapText="1"/>
    </xf>
    <xf numFmtId="0" fontId="44" fillId="0" borderId="0" xfId="0" applyFont="1">
      <alignment vertical="top" wrapText="1"/>
    </xf>
    <xf numFmtId="0" fontId="44" fillId="0" borderId="0" xfId="18" applyFont="1">
      <alignment vertical="top" wrapText="1"/>
    </xf>
    <xf numFmtId="175" fontId="45" fillId="11" borderId="1" xfId="18" applyNumberFormat="1" applyFont="1" applyFill="1" applyBorder="1" applyAlignment="1">
      <alignment horizontal="center" vertical="center" wrapText="1"/>
    </xf>
    <xf numFmtId="1" fontId="45" fillId="11" borderId="1" xfId="18" applyNumberFormat="1" applyFont="1" applyFill="1" applyBorder="1" applyAlignment="1">
      <alignment horizontal="center" vertical="center" wrapText="1"/>
    </xf>
    <xf numFmtId="175" fontId="46" fillId="12" borderId="0" xfId="18" applyNumberFormat="1" applyFont="1" applyFill="1" applyAlignment="1">
      <alignment horizontal="center" vertical="center"/>
    </xf>
    <xf numFmtId="0" fontId="44" fillId="6" borderId="0" xfId="18" applyFont="1" applyFill="1">
      <alignment vertical="top" wrapText="1"/>
    </xf>
    <xf numFmtId="0" fontId="27" fillId="9" borderId="0" xfId="18" applyFont="1" applyFill="1" applyBorder="1" applyAlignment="1"/>
    <xf numFmtId="0" fontId="7" fillId="8" borderId="0" xfId="0" applyFont="1" applyFill="1">
      <alignment vertical="top" wrapText="1"/>
    </xf>
    <xf numFmtId="3" fontId="38" fillId="12" borderId="2" xfId="18" applyNumberFormat="1" applyFont="1" applyFill="1" applyBorder="1" applyAlignment="1">
      <alignment horizontal="center" vertical="center" wrapText="1"/>
    </xf>
    <xf numFmtId="175" fontId="24" fillId="9" borderId="2" xfId="18" applyNumberFormat="1" applyFont="1" applyFill="1" applyBorder="1" applyAlignment="1">
      <alignment horizontal="center" vertical="center" wrapText="1"/>
    </xf>
    <xf numFmtId="1" fontId="24" fillId="9" borderId="2" xfId="18" applyNumberFormat="1" applyFont="1" applyFill="1" applyBorder="1" applyAlignment="1">
      <alignment horizontal="center" vertical="center" wrapText="1"/>
    </xf>
    <xf numFmtId="3" fontId="24" fillId="9" borderId="1" xfId="18" applyNumberFormat="1" applyFont="1" applyFill="1" applyBorder="1" applyAlignment="1">
      <alignment horizontal="center" vertical="center" wrapText="1"/>
    </xf>
    <xf numFmtId="3" fontId="24" fillId="8" borderId="1" xfId="18" applyNumberFormat="1" applyFont="1" applyFill="1" applyBorder="1" applyAlignment="1">
      <alignment horizontal="center" vertical="center" wrapText="1"/>
    </xf>
    <xf numFmtId="3" fontId="24" fillId="11" borderId="1" xfId="18" applyNumberFormat="1" applyFont="1" applyFill="1" applyBorder="1" applyAlignment="1">
      <alignment horizontal="center" vertical="center" wrapText="1"/>
    </xf>
    <xf numFmtId="175" fontId="9" fillId="12" borderId="0" xfId="18" applyNumberFormat="1" applyFont="1" applyFill="1" applyAlignment="1">
      <alignment horizontal="center" vertical="center"/>
    </xf>
    <xf numFmtId="3" fontId="47" fillId="0" borderId="0" xfId="18" applyNumberFormat="1" applyFont="1">
      <alignment vertical="top" wrapText="1"/>
    </xf>
    <xf numFmtId="0" fontId="9" fillId="6" borderId="0" xfId="18" applyFont="1" applyFill="1">
      <alignment vertical="top" wrapText="1"/>
    </xf>
    <xf numFmtId="3" fontId="24" fillId="13" borderId="1" xfId="18" applyNumberFormat="1" applyFont="1" applyFill="1" applyBorder="1" applyAlignment="1">
      <alignment horizontal="center" vertical="center" wrapText="1"/>
    </xf>
    <xf numFmtId="3" fontId="44" fillId="10" borderId="1" xfId="18" applyNumberFormat="1" applyFont="1" applyFill="1" applyBorder="1">
      <alignment vertical="top" wrapText="1"/>
    </xf>
    <xf numFmtId="3" fontId="15" fillId="9" borderId="1" xfId="18" applyNumberFormat="1" applyFont="1" applyFill="1" applyBorder="1" applyAlignment="1">
      <alignment horizontal="right" vertical="center" wrapText="1"/>
    </xf>
    <xf numFmtId="1" fontId="4" fillId="4" borderId="14" xfId="0" applyNumberFormat="1" applyFont="1" applyFill="1" applyBorder="1" applyAlignment="1">
      <alignment horizontal="left"/>
    </xf>
    <xf numFmtId="1" fontId="4" fillId="0" borderId="14" xfId="0" applyNumberFormat="1" applyFont="1" applyFill="1" applyBorder="1" applyAlignment="1">
      <alignment horizontal="left"/>
    </xf>
    <xf numFmtId="1" fontId="18" fillId="0" borderId="14" xfId="0" applyNumberFormat="1" applyFont="1" applyFill="1" applyBorder="1" applyAlignment="1">
      <alignment horizontal="left"/>
    </xf>
    <xf numFmtId="1" fontId="18" fillId="0" borderId="1" xfId="0" applyNumberFormat="1" applyFont="1" applyFill="1" applyBorder="1" applyAlignment="1">
      <alignment horizontal="left" wrapText="1"/>
    </xf>
    <xf numFmtId="1" fontId="18" fillId="0" borderId="2" xfId="0" applyNumberFormat="1" applyFont="1" applyBorder="1" applyAlignment="1">
      <alignment horizontal="left"/>
    </xf>
    <xf numFmtId="1" fontId="4" fillId="0" borderId="12" xfId="0" applyNumberFormat="1" applyFont="1" applyFill="1" applyBorder="1" applyAlignment="1">
      <alignment horizontal="left"/>
    </xf>
    <xf numFmtId="1" fontId="18" fillId="4" borderId="14" xfId="0" applyNumberFormat="1" applyFont="1" applyFill="1" applyBorder="1" applyAlignment="1">
      <alignment horizontal="left" vertical="center"/>
    </xf>
    <xf numFmtId="1" fontId="18" fillId="0" borderId="1" xfId="0" applyNumberFormat="1" applyFont="1" applyBorder="1" applyAlignment="1"/>
    <xf numFmtId="175" fontId="49" fillId="0" borderId="1" xfId="0" applyNumberFormat="1" applyFont="1" applyFill="1" applyBorder="1" applyAlignment="1">
      <alignment horizontal="center" vertical="center"/>
    </xf>
    <xf numFmtId="1" fontId="18" fillId="0" borderId="13" xfId="0" applyNumberFormat="1" applyFont="1" applyBorder="1" applyAlignment="1"/>
    <xf numFmtId="0" fontId="4" fillId="4" borderId="3" xfId="0" applyNumberFormat="1" applyFont="1" applyFill="1" applyBorder="1" applyAlignment="1">
      <alignment horizontal="left" vertical="center"/>
    </xf>
    <xf numFmtId="180" fontId="4" fillId="4" borderId="1" xfId="0" applyNumberFormat="1" applyFont="1" applyFill="1" applyBorder="1" applyAlignment="1">
      <alignment horizontal="right" vertical="center" wrapText="1"/>
    </xf>
    <xf numFmtId="0" fontId="18" fillId="4" borderId="0" xfId="0" applyFont="1" applyFill="1">
      <alignment vertical="top" wrapText="1"/>
    </xf>
    <xf numFmtId="1" fontId="18" fillId="0" borderId="13" xfId="0" applyNumberFormat="1" applyFont="1" applyFill="1" applyBorder="1" applyAlignment="1"/>
    <xf numFmtId="49" fontId="4" fillId="0" borderId="1" xfId="0" applyNumberFormat="1" applyFont="1" applyBorder="1" applyAlignment="1"/>
    <xf numFmtId="1" fontId="4" fillId="4" borderId="13" xfId="0" applyNumberFormat="1" applyFont="1" applyFill="1" applyBorder="1" applyAlignment="1"/>
    <xf numFmtId="1" fontId="4" fillId="4" borderId="13" xfId="0" applyNumberFormat="1" applyFont="1" applyFill="1" applyBorder="1" applyAlignment="1">
      <alignment wrapText="1"/>
    </xf>
    <xf numFmtId="1" fontId="18" fillId="0" borderId="13" xfId="0" applyNumberFormat="1" applyFont="1" applyFill="1" applyBorder="1" applyAlignment="1">
      <alignment wrapText="1"/>
    </xf>
    <xf numFmtId="1" fontId="18" fillId="0" borderId="13" xfId="0" applyNumberFormat="1" applyFont="1" applyBorder="1" applyAlignment="1">
      <alignment wrapText="1"/>
    </xf>
    <xf numFmtId="49" fontId="4" fillId="0" borderId="13" xfId="0" applyNumberFormat="1" applyFont="1" applyBorder="1" applyAlignment="1"/>
    <xf numFmtId="1" fontId="18" fillId="0" borderId="13" xfId="0" applyNumberFormat="1" applyFont="1" applyBorder="1" applyAlignment="1">
      <alignment vertical="center"/>
    </xf>
    <xf numFmtId="0" fontId="18" fillId="4" borderId="1" xfId="0" applyFont="1" applyFill="1" applyBorder="1" applyAlignment="1">
      <alignment horizontal="left" vertical="top" wrapText="1"/>
    </xf>
    <xf numFmtId="1" fontId="18" fillId="0" borderId="1" xfId="0" applyNumberFormat="1" applyFont="1" applyBorder="1" applyAlignment="1">
      <alignment wrapText="1"/>
    </xf>
    <xf numFmtId="1" fontId="18" fillId="0" borderId="1" xfId="0" applyNumberFormat="1" applyFont="1" applyFill="1" applyBorder="1" applyAlignment="1"/>
    <xf numFmtId="1" fontId="18" fillId="0" borderId="1" xfId="0" applyNumberFormat="1" applyFont="1" applyBorder="1" applyAlignment="1">
      <alignment vertical="center"/>
    </xf>
    <xf numFmtId="1" fontId="4" fillId="4" borderId="1" xfId="0" applyNumberFormat="1" applyFont="1" applyFill="1" applyBorder="1" applyAlignment="1"/>
    <xf numFmtId="1" fontId="4" fillId="4" borderId="1" xfId="0" applyNumberFormat="1" applyFont="1" applyFill="1" applyBorder="1" applyAlignment="1">
      <alignment wrapText="1"/>
    </xf>
    <xf numFmtId="1" fontId="4" fillId="0" borderId="1" xfId="0" applyNumberFormat="1" applyFont="1" applyFill="1" applyBorder="1" applyAlignment="1">
      <alignment vertical="center"/>
    </xf>
    <xf numFmtId="1" fontId="4" fillId="0" borderId="1"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 fontId="4" fillId="0" borderId="13" xfId="0" applyNumberFormat="1" applyFont="1" applyFill="1" applyBorder="1" applyAlignment="1">
      <alignment vertical="center"/>
    </xf>
    <xf numFmtId="170" fontId="4" fillId="4" borderId="1" xfId="0" applyNumberFormat="1" applyFont="1" applyFill="1" applyBorder="1" applyAlignment="1">
      <alignment horizontal="center" vertical="center" wrapText="1"/>
    </xf>
    <xf numFmtId="49" fontId="4" fillId="0" borderId="14" xfId="0" applyNumberFormat="1" applyFont="1" applyFill="1" applyBorder="1" applyAlignment="1">
      <alignment horizontal="left" vertical="center"/>
    </xf>
    <xf numFmtId="49" fontId="4" fillId="0" borderId="14" xfId="0" applyNumberFormat="1" applyFont="1" applyBorder="1" applyAlignment="1" applyProtection="1">
      <alignment horizontal="left" vertical="top" wrapText="1"/>
    </xf>
    <xf numFmtId="49" fontId="4" fillId="0" borderId="14" xfId="0" applyNumberFormat="1" applyFont="1" applyBorder="1" applyAlignment="1">
      <alignment horizontal="left"/>
    </xf>
    <xf numFmtId="49" fontId="4" fillId="0" borderId="14" xfId="0" applyNumberFormat="1" applyFont="1" applyFill="1" applyBorder="1" applyAlignment="1">
      <alignment horizontal="left"/>
    </xf>
    <xf numFmtId="1" fontId="18" fillId="0" borderId="1" xfId="0" applyNumberFormat="1" applyFont="1" applyFill="1" applyBorder="1" applyAlignment="1">
      <alignment horizontal="left"/>
    </xf>
    <xf numFmtId="1" fontId="4" fillId="0" borderId="1" xfId="0" applyNumberFormat="1" applyFont="1" applyFill="1" applyBorder="1" applyAlignment="1">
      <alignment horizontal="left"/>
    </xf>
    <xf numFmtId="0" fontId="8" fillId="4" borderId="0" xfId="0" applyFont="1" applyFill="1">
      <alignment vertical="top" wrapText="1"/>
    </xf>
    <xf numFmtId="170" fontId="7" fillId="4" borderId="1" xfId="0" applyNumberFormat="1" applyFont="1" applyFill="1" applyBorder="1" applyAlignment="1">
      <alignment horizontal="center" vertical="top" wrapText="1"/>
    </xf>
    <xf numFmtId="3" fontId="9" fillId="12" borderId="0" xfId="18" applyNumberFormat="1" applyFont="1" applyFill="1" applyAlignment="1">
      <alignment horizontal="center" vertical="center"/>
    </xf>
    <xf numFmtId="3" fontId="9" fillId="0" borderId="0" xfId="18" applyNumberFormat="1" applyFont="1">
      <alignment vertical="top" wrapText="1"/>
    </xf>
    <xf numFmtId="3" fontId="48" fillId="0" borderId="0" xfId="18" applyNumberFormat="1" applyFont="1">
      <alignment vertical="top" wrapText="1"/>
    </xf>
    <xf numFmtId="1" fontId="0" fillId="0" borderId="0" xfId="0" applyNumberFormat="1">
      <alignment vertical="top" wrapText="1"/>
    </xf>
    <xf numFmtId="1" fontId="42" fillId="0" borderId="0" xfId="18" applyNumberFormat="1" applyFont="1">
      <alignment vertical="top" wrapText="1"/>
    </xf>
    <xf numFmtId="1" fontId="43" fillId="0" borderId="0" xfId="18" applyNumberFormat="1" applyFont="1">
      <alignment vertical="top" wrapText="1"/>
    </xf>
    <xf numFmtId="49" fontId="49" fillId="0" borderId="1" xfId="0" applyNumberFormat="1" applyFont="1" applyFill="1" applyBorder="1" applyAlignment="1">
      <alignment horizontal="center" vertical="center" wrapText="1"/>
    </xf>
    <xf numFmtId="49" fontId="49" fillId="0" borderId="1" xfId="0" applyNumberFormat="1" applyFont="1" applyFill="1" applyBorder="1" applyAlignment="1">
      <alignment vertical="center" wrapText="1"/>
    </xf>
    <xf numFmtId="170" fontId="49" fillId="0" borderId="1" xfId="0" applyNumberFormat="1" applyFont="1" applyFill="1" applyBorder="1" applyAlignment="1">
      <alignment horizontal="center" vertical="center" wrapText="1"/>
    </xf>
    <xf numFmtId="166" fontId="49" fillId="0" borderId="1" xfId="0" applyNumberFormat="1" applyFont="1" applyFill="1" applyBorder="1" applyAlignment="1">
      <alignment horizontal="center" vertical="center" wrapText="1"/>
    </xf>
    <xf numFmtId="166" fontId="49" fillId="0" borderId="3" xfId="0" applyNumberFormat="1" applyFont="1" applyFill="1" applyBorder="1" applyAlignment="1">
      <alignment horizontal="center" vertical="center" wrapText="1"/>
    </xf>
    <xf numFmtId="3" fontId="49" fillId="0" borderId="1" xfId="0" applyNumberFormat="1" applyFont="1" applyFill="1" applyBorder="1" applyAlignment="1">
      <alignment horizontal="center" vertical="center" wrapText="1"/>
    </xf>
    <xf numFmtId="0" fontId="18" fillId="0" borderId="0" xfId="0" applyFont="1" applyFill="1" applyAlignment="1">
      <alignment horizontal="center" vertical="top" wrapText="1"/>
    </xf>
    <xf numFmtId="0" fontId="18" fillId="0" borderId="0" xfId="0" applyFont="1" applyFill="1">
      <alignment vertical="top" wrapText="1"/>
    </xf>
    <xf numFmtId="1" fontId="18" fillId="0" borderId="14" xfId="0" applyNumberFormat="1" applyFont="1" applyFill="1" applyBorder="1" applyAlignment="1">
      <alignment horizontal="left" vertical="center"/>
    </xf>
    <xf numFmtId="1" fontId="18" fillId="0" borderId="6"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13" xfId="0" applyNumberFormat="1" applyFont="1" applyFill="1" applyBorder="1" applyAlignment="1">
      <alignment horizontal="left" wrapText="1"/>
    </xf>
    <xf numFmtId="1" fontId="4" fillId="0" borderId="14" xfId="0" applyNumberFormat="1" applyFont="1" applyFill="1" applyBorder="1" applyAlignment="1">
      <alignment horizontal="left" vertical="center"/>
    </xf>
    <xf numFmtId="0" fontId="7" fillId="0" borderId="0" xfId="0" applyFont="1" applyFill="1">
      <alignment vertical="top" wrapText="1"/>
    </xf>
    <xf numFmtId="1" fontId="4" fillId="0" borderId="3" xfId="0" applyNumberFormat="1" applyFont="1" applyFill="1" applyBorder="1" applyAlignment="1">
      <alignment horizontal="left"/>
    </xf>
    <xf numFmtId="170" fontId="49"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top" wrapText="1"/>
    </xf>
    <xf numFmtId="1" fontId="18" fillId="0" borderId="3" xfId="0" applyNumberFormat="1" applyFont="1" applyFill="1" applyBorder="1" applyAlignment="1">
      <alignment horizontal="center"/>
    </xf>
    <xf numFmtId="1" fontId="4" fillId="0" borderId="3" xfId="0" applyNumberFormat="1" applyFont="1" applyFill="1" applyBorder="1" applyAlignment="1">
      <alignment horizontal="center" vertical="center"/>
    </xf>
    <xf numFmtId="1" fontId="18" fillId="4" borderId="3" xfId="0" applyNumberFormat="1" applyFont="1" applyFill="1" applyBorder="1" applyAlignment="1">
      <alignment horizontal="center" vertical="center"/>
    </xf>
    <xf numFmtId="0" fontId="18" fillId="4" borderId="3" xfId="0" applyFont="1" applyFill="1" applyBorder="1" applyAlignment="1">
      <alignment horizontal="center" vertical="top" wrapText="1"/>
    </xf>
    <xf numFmtId="1" fontId="18" fillId="0" borderId="3" xfId="0" applyNumberFormat="1" applyFont="1" applyBorder="1" applyAlignment="1">
      <alignment horizontal="center"/>
    </xf>
    <xf numFmtId="1" fontId="4" fillId="4" borderId="3" xfId="0" applyNumberFormat="1" applyFont="1" applyFill="1" applyBorder="1" applyAlignment="1">
      <alignment horizontal="center" vertical="center"/>
    </xf>
    <xf numFmtId="0" fontId="7" fillId="4" borderId="3" xfId="0" applyFont="1" applyFill="1" applyBorder="1" applyAlignment="1">
      <alignment horizontal="center" vertical="top" wrapText="1"/>
    </xf>
    <xf numFmtId="0" fontId="7" fillId="4" borderId="1" xfId="0" applyFont="1" applyFill="1" applyBorder="1">
      <alignment vertical="top" wrapText="1"/>
    </xf>
    <xf numFmtId="0" fontId="7" fillId="0" borderId="1" xfId="0" applyFont="1" applyFill="1" applyBorder="1" applyAlignment="1">
      <alignment horizontal="right" vertical="top" wrapText="1"/>
    </xf>
    <xf numFmtId="0" fontId="8" fillId="4" borderId="1" xfId="0" applyFont="1" applyFill="1" applyBorder="1">
      <alignment vertical="top" wrapText="1"/>
    </xf>
    <xf numFmtId="0" fontId="8" fillId="4" borderId="1" xfId="0" applyFont="1" applyFill="1" applyBorder="1" applyAlignment="1">
      <alignment horizontal="left" vertical="top" wrapText="1"/>
    </xf>
    <xf numFmtId="0" fontId="0" fillId="0" borderId="0" xfId="0" applyBorder="1" applyAlignment="1">
      <alignment horizontal="center" vertical="top" wrapText="1"/>
    </xf>
    <xf numFmtId="1" fontId="18" fillId="0" borderId="3" xfId="0" applyNumberFormat="1" applyFont="1" applyBorder="1" applyAlignment="1">
      <alignment horizontal="left"/>
    </xf>
    <xf numFmtId="1" fontId="18" fillId="0" borderId="14" xfId="0" applyNumberFormat="1" applyFont="1" applyBorder="1" applyAlignment="1">
      <alignment horizontal="left" wrapText="1"/>
    </xf>
    <xf numFmtId="181" fontId="4" fillId="0" borderId="2" xfId="0" applyNumberFormat="1" applyFont="1" applyFill="1" applyBorder="1" applyAlignment="1">
      <alignment horizontal="left" vertical="top" wrapText="1"/>
    </xf>
    <xf numFmtId="181" fontId="31" fillId="0" borderId="13" xfId="0" applyNumberFormat="1" applyFont="1" applyFill="1" applyBorder="1" applyAlignment="1">
      <alignment horizontal="left" vertical="top" wrapText="1"/>
    </xf>
    <xf numFmtId="181" fontId="4" fillId="0" borderId="1" xfId="0" applyNumberFormat="1" applyFont="1" applyFill="1" applyBorder="1" applyAlignment="1">
      <alignment horizontal="left" vertical="top" wrapText="1"/>
    </xf>
    <xf numFmtId="181" fontId="31" fillId="0" borderId="8" xfId="0" applyNumberFormat="1" applyFont="1" applyBorder="1" applyAlignment="1">
      <alignment horizontal="left" vertical="top" wrapText="1"/>
    </xf>
    <xf numFmtId="181" fontId="31" fillId="0" borderId="13" xfId="0" applyNumberFormat="1" applyFont="1" applyBorder="1" applyAlignment="1">
      <alignment horizontal="left" vertical="top" wrapText="1"/>
    </xf>
    <xf numFmtId="3" fontId="18" fillId="0" borderId="13" xfId="0" applyNumberFormat="1" applyFont="1" applyFill="1" applyBorder="1" applyAlignment="1">
      <alignment horizontal="left" vertical="top" wrapText="1"/>
    </xf>
    <xf numFmtId="181" fontId="31" fillId="0" borderId="2" xfId="0" applyNumberFormat="1" applyFont="1" applyFill="1" applyBorder="1" applyAlignment="1">
      <alignment horizontal="left" vertical="top" wrapText="1"/>
    </xf>
    <xf numFmtId="181" fontId="31" fillId="0" borderId="1" xfId="0" applyNumberFormat="1" applyFont="1" applyFill="1" applyBorder="1" applyAlignment="1">
      <alignment horizontal="left" vertical="top" wrapText="1"/>
    </xf>
    <xf numFmtId="181" fontId="31" fillId="0" borderId="1" xfId="0" applyNumberFormat="1" applyFont="1" applyBorder="1" applyAlignment="1">
      <alignment horizontal="left" vertical="top" wrapText="1"/>
    </xf>
    <xf numFmtId="167" fontId="31" fillId="0" borderId="13" xfId="0" applyNumberFormat="1" applyFont="1" applyBorder="1" applyAlignment="1">
      <alignment horizontal="right" vertical="top" wrapText="1"/>
    </xf>
    <xf numFmtId="49" fontId="4" fillId="0" borderId="2" xfId="0" applyNumberFormat="1" applyFont="1" applyFill="1" applyBorder="1" applyAlignment="1">
      <alignment horizontal="left" vertical="center"/>
    </xf>
    <xf numFmtId="1" fontId="18" fillId="4" borderId="16" xfId="0" applyNumberFormat="1" applyFont="1" applyFill="1" applyBorder="1" applyAlignment="1">
      <alignment horizontal="left" vertical="center"/>
    </xf>
    <xf numFmtId="0" fontId="7" fillId="10" borderId="0" xfId="0" applyFont="1" applyFill="1">
      <alignment vertical="top" wrapText="1"/>
    </xf>
    <xf numFmtId="1" fontId="18" fillId="0" borderId="3" xfId="0" applyNumberFormat="1" applyFont="1" applyFill="1" applyBorder="1" applyAlignment="1">
      <alignment horizontal="left"/>
    </xf>
    <xf numFmtId="168" fontId="18" fillId="0" borderId="1" xfId="0" applyNumberFormat="1" applyFont="1" applyFill="1" applyBorder="1" applyAlignment="1">
      <alignment horizontal="right" vertical="top" wrapText="1"/>
    </xf>
    <xf numFmtId="1" fontId="18" fillId="0" borderId="1" xfId="0" applyNumberFormat="1" applyFont="1" applyFill="1" applyBorder="1" applyAlignment="1">
      <alignment horizontal="left" vertical="center"/>
    </xf>
    <xf numFmtId="1" fontId="18" fillId="0" borderId="0" xfId="0" applyNumberFormat="1" applyFont="1" applyFill="1" applyBorder="1" applyAlignment="1">
      <alignment horizontal="left"/>
    </xf>
    <xf numFmtId="1" fontId="18" fillId="0" borderId="12"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1" fontId="18" fillId="0" borderId="12" xfId="0" applyNumberFormat="1" applyFont="1" applyFill="1" applyBorder="1" applyAlignment="1">
      <alignment horizontal="center"/>
    </xf>
    <xf numFmtId="1" fontId="18" fillId="0" borderId="1" xfId="0" applyNumberFormat="1" applyFont="1" applyFill="1" applyBorder="1" applyAlignment="1">
      <alignment horizontal="center"/>
    </xf>
    <xf numFmtId="0" fontId="18" fillId="0" borderId="12" xfId="0" applyFont="1" applyFill="1" applyBorder="1" applyAlignment="1">
      <alignment horizontal="center" vertical="top" wrapText="1"/>
    </xf>
    <xf numFmtId="0" fontId="18" fillId="0" borderId="6" xfId="0" applyFont="1" applyFill="1" applyBorder="1" applyAlignment="1">
      <alignment horizontal="center" vertical="top" wrapText="1"/>
    </xf>
    <xf numFmtId="1" fontId="4" fillId="0" borderId="6" xfId="0" applyNumberFormat="1" applyFont="1" applyFill="1" applyBorder="1" applyAlignment="1">
      <alignment horizontal="left"/>
    </xf>
    <xf numFmtId="1" fontId="18" fillId="0" borderId="6" xfId="0" applyNumberFormat="1" applyFont="1" applyFill="1" applyBorder="1" applyAlignment="1">
      <alignment horizontal="left" vertical="center"/>
    </xf>
    <xf numFmtId="1" fontId="4" fillId="0" borderId="1" xfId="0" applyNumberFormat="1" applyFont="1" applyFill="1" applyBorder="1" applyAlignment="1">
      <alignment horizontal="center" vertical="center"/>
    </xf>
    <xf numFmtId="1" fontId="4" fillId="0" borderId="6" xfId="0" applyNumberFormat="1" applyFont="1" applyFill="1" applyBorder="1" applyAlignment="1">
      <alignment horizontal="center" vertical="center"/>
    </xf>
    <xf numFmtId="0" fontId="18" fillId="0" borderId="1" xfId="0" applyFont="1" applyFill="1" applyBorder="1" applyAlignment="1">
      <alignment horizontal="center" vertical="top" wrapText="1"/>
    </xf>
    <xf numFmtId="1" fontId="18" fillId="0" borderId="16" xfId="0" applyNumberFormat="1" applyFont="1" applyFill="1" applyBorder="1" applyAlignment="1">
      <alignment horizontal="left"/>
    </xf>
    <xf numFmtId="0" fontId="18" fillId="0" borderId="16" xfId="0" applyFont="1" applyFill="1" applyBorder="1" applyAlignment="1">
      <alignment horizontal="center" vertical="top" wrapText="1"/>
    </xf>
    <xf numFmtId="1" fontId="4" fillId="0" borderId="12" xfId="0" applyNumberFormat="1" applyFont="1" applyFill="1" applyBorder="1" applyAlignment="1">
      <alignment horizontal="left" vertical="center"/>
    </xf>
    <xf numFmtId="177" fontId="18" fillId="0" borderId="1" xfId="0" applyNumberFormat="1" applyFont="1" applyFill="1" applyBorder="1" applyAlignment="1">
      <alignment horizontal="right" vertical="top" wrapText="1"/>
    </xf>
    <xf numFmtId="168" fontId="4" fillId="0" borderId="1" xfId="0" applyNumberFormat="1" applyFont="1" applyFill="1" applyBorder="1" applyAlignment="1">
      <alignment horizontal="right" vertical="center"/>
    </xf>
    <xf numFmtId="168" fontId="18" fillId="0" borderId="1" xfId="0" applyNumberFormat="1" applyFont="1" applyFill="1" applyBorder="1" applyAlignment="1">
      <alignment horizontal="right" vertical="center"/>
    </xf>
    <xf numFmtId="170" fontId="50" fillId="0" borderId="1" xfId="0" applyNumberFormat="1" applyFont="1" applyFill="1" applyBorder="1" applyAlignment="1">
      <alignment horizontal="center" vertical="center" wrapText="1"/>
    </xf>
    <xf numFmtId="180" fontId="50" fillId="0" borderId="1" xfId="0" applyNumberFormat="1" applyFont="1" applyFill="1" applyBorder="1" applyAlignment="1">
      <alignment horizontal="right" vertical="center" wrapText="1"/>
    </xf>
    <xf numFmtId="1" fontId="4" fillId="0" borderId="12" xfId="0" applyNumberFormat="1" applyFont="1" applyFill="1" applyBorder="1" applyAlignment="1">
      <alignment horizontal="left" wrapText="1"/>
    </xf>
    <xf numFmtId="181" fontId="7" fillId="0" borderId="0" xfId="0" applyNumberFormat="1" applyFont="1" applyBorder="1">
      <alignment vertical="top" wrapText="1"/>
    </xf>
    <xf numFmtId="0" fontId="50"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8" fillId="4" borderId="0" xfId="0" applyFont="1" applyFill="1" applyAlignment="1">
      <alignment horizontal="center" vertical="top" wrapText="1"/>
    </xf>
    <xf numFmtId="1" fontId="18" fillId="0" borderId="16" xfId="0" applyNumberFormat="1" applyFont="1" applyBorder="1" applyAlignment="1">
      <alignment horizontal="left"/>
    </xf>
    <xf numFmtId="1" fontId="18" fillId="0" borderId="2" xfId="0" applyNumberFormat="1" applyFont="1" applyBorder="1" applyAlignment="1">
      <alignment horizontal="left" vertical="center"/>
    </xf>
    <xf numFmtId="1" fontId="4" fillId="4" borderId="13" xfId="0" applyNumberFormat="1" applyFont="1" applyFill="1" applyBorder="1" applyAlignment="1">
      <alignment horizontal="left" wrapText="1"/>
    </xf>
    <xf numFmtId="1" fontId="18" fillId="0" borderId="16" xfId="0" applyNumberFormat="1" applyFont="1" applyBorder="1" applyAlignment="1">
      <alignment horizontal="left" wrapText="1"/>
    </xf>
    <xf numFmtId="1" fontId="18" fillId="0" borderId="9" xfId="0" applyNumberFormat="1" applyFont="1" applyBorder="1" applyAlignment="1">
      <alignment horizontal="left"/>
    </xf>
    <xf numFmtId="1" fontId="4" fillId="0" borderId="33" xfId="0" applyNumberFormat="1" applyFont="1" applyFill="1" applyBorder="1" applyAlignment="1">
      <alignment horizontal="left"/>
    </xf>
    <xf numFmtId="1"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top" wrapText="1"/>
    </xf>
    <xf numFmtId="1" fontId="4" fillId="0" borderId="33" xfId="0" applyNumberFormat="1" applyFont="1" applyFill="1" applyBorder="1" applyAlignment="1">
      <alignment horizontal="left" vertical="center"/>
    </xf>
    <xf numFmtId="1" fontId="4" fillId="0" borderId="3" xfId="0" applyNumberFormat="1" applyFont="1" applyFill="1" applyBorder="1" applyAlignment="1">
      <alignment horizontal="left" vertical="center"/>
    </xf>
    <xf numFmtId="1" fontId="4" fillId="4" borderId="15" xfId="0" applyNumberFormat="1" applyFont="1" applyFill="1" applyBorder="1" applyAlignment="1">
      <alignment horizontal="left"/>
    </xf>
    <xf numFmtId="49" fontId="4" fillId="0" borderId="2" xfId="0" applyNumberFormat="1" applyFont="1" applyFill="1" applyBorder="1" applyAlignment="1">
      <alignment horizontal="left"/>
    </xf>
    <xf numFmtId="1" fontId="18" fillId="0" borderId="30" xfId="0" applyNumberFormat="1" applyFont="1" applyBorder="1" applyAlignment="1">
      <alignment horizontal="left"/>
    </xf>
    <xf numFmtId="1" fontId="18" fillId="0" borderId="13" xfId="0" applyNumberFormat="1" applyFont="1" applyFill="1" applyBorder="1" applyAlignment="1">
      <alignment vertical="center"/>
    </xf>
    <xf numFmtId="1" fontId="4" fillId="0" borderId="6" xfId="0" applyNumberFormat="1" applyFont="1" applyFill="1" applyBorder="1" applyAlignment="1">
      <alignment horizontal="left" vertical="center"/>
    </xf>
    <xf numFmtId="1" fontId="18" fillId="0" borderId="13" xfId="0" applyNumberFormat="1" applyFont="1" applyBorder="1" applyAlignment="1">
      <alignment horizontal="left" vertical="center"/>
    </xf>
    <xf numFmtId="1" fontId="18" fillId="0" borderId="15" xfId="0" applyNumberFormat="1" applyFont="1" applyBorder="1" applyAlignment="1">
      <alignment horizontal="left" vertical="center"/>
    </xf>
    <xf numFmtId="0" fontId="18" fillId="0" borderId="1" xfId="0" applyFont="1" applyFill="1" applyBorder="1" applyAlignment="1">
      <alignment horizontal="center" vertical="top" wrapText="1"/>
    </xf>
    <xf numFmtId="1" fontId="4" fillId="0" borderId="13" xfId="0" applyNumberFormat="1" applyFont="1" applyBorder="1" applyAlignment="1">
      <alignment horizontal="left" vertical="center"/>
    </xf>
    <xf numFmtId="1" fontId="4" fillId="0" borderId="1" xfId="0" applyNumberFormat="1" applyFont="1" applyBorder="1" applyAlignment="1">
      <alignment horizontal="left"/>
    </xf>
    <xf numFmtId="1" fontId="4" fillId="0" borderId="2" xfId="0" applyNumberFormat="1" applyFont="1" applyBorder="1" applyAlignment="1">
      <alignment horizontal="left"/>
    </xf>
    <xf numFmtId="1" fontId="4" fillId="0" borderId="12" xfId="0" applyNumberFormat="1" applyFont="1" applyBorder="1" applyAlignment="1">
      <alignment horizontal="left"/>
    </xf>
    <xf numFmtId="1" fontId="4" fillId="0" borderId="11" xfId="0" applyNumberFormat="1" applyFont="1" applyBorder="1" applyAlignment="1">
      <alignment horizontal="left"/>
    </xf>
    <xf numFmtId="1" fontId="4" fillId="4" borderId="2" xfId="0" applyNumberFormat="1" applyFont="1" applyFill="1" applyBorder="1" applyAlignment="1">
      <alignment horizontal="left" vertical="center"/>
    </xf>
    <xf numFmtId="0" fontId="18" fillId="0" borderId="14" xfId="0" applyNumberFormat="1" applyFont="1" applyFill="1" applyBorder="1" applyAlignment="1">
      <alignment horizontal="left" vertical="center"/>
    </xf>
    <xf numFmtId="49" fontId="4" fillId="0" borderId="0" xfId="0" applyNumberFormat="1" applyFont="1" applyBorder="1" applyAlignment="1">
      <alignment horizontal="left"/>
    </xf>
    <xf numFmtId="49" fontId="4" fillId="0" borderId="13" xfId="0" applyNumberFormat="1" applyFont="1" applyFill="1" applyBorder="1" applyAlignment="1">
      <alignment horizontal="left"/>
    </xf>
    <xf numFmtId="1" fontId="4" fillId="4" borderId="2" xfId="0" applyNumberFormat="1" applyFont="1" applyFill="1" applyBorder="1" applyAlignment="1">
      <alignment horizontal="left"/>
    </xf>
    <xf numFmtId="1" fontId="18" fillId="0" borderId="2" xfId="0" applyNumberFormat="1" applyFont="1" applyFill="1" applyBorder="1" applyAlignment="1">
      <alignment horizontal="left"/>
    </xf>
    <xf numFmtId="0" fontId="18" fillId="0" borderId="13" xfId="0" applyNumberFormat="1" applyFont="1" applyFill="1" applyBorder="1" applyAlignment="1">
      <alignment vertical="center"/>
    </xf>
    <xf numFmtId="49" fontId="4" fillId="0" borderId="13" xfId="0" applyNumberFormat="1" applyFont="1" applyBorder="1" applyAlignment="1">
      <alignment horizontal="left"/>
    </xf>
    <xf numFmtId="1" fontId="18" fillId="0" borderId="17" xfId="0" applyNumberFormat="1" applyFont="1" applyBorder="1" applyAlignment="1">
      <alignment horizontal="left"/>
    </xf>
    <xf numFmtId="1" fontId="4" fillId="0" borderId="2" xfId="0" applyNumberFormat="1" applyFont="1" applyFill="1" applyBorder="1" applyAlignment="1">
      <alignment horizontal="left"/>
    </xf>
    <xf numFmtId="1" fontId="4" fillId="4" borderId="1" xfId="0" applyNumberFormat="1" applyFont="1" applyFill="1" applyBorder="1" applyAlignment="1">
      <alignment horizontal="left" wrapText="1"/>
    </xf>
    <xf numFmtId="1" fontId="4" fillId="0" borderId="1" xfId="0" applyNumberFormat="1" applyFont="1" applyFill="1" applyBorder="1" applyAlignment="1">
      <alignment vertical="center" wrapText="1"/>
    </xf>
    <xf numFmtId="1" fontId="18" fillId="0" borderId="13" xfId="0" applyNumberFormat="1" applyFont="1" applyFill="1" applyBorder="1" applyAlignment="1">
      <alignment horizontal="left" wrapText="1"/>
    </xf>
    <xf numFmtId="1" fontId="4" fillId="0" borderId="1" xfId="0" applyNumberFormat="1" applyFont="1" applyFill="1" applyBorder="1" applyAlignment="1">
      <alignment horizontal="left" wrapText="1"/>
    </xf>
    <xf numFmtId="1" fontId="4" fillId="0" borderId="13" xfId="0" applyNumberFormat="1" applyFont="1" applyFill="1" applyBorder="1" applyAlignment="1">
      <alignment vertical="center" wrapText="1"/>
    </xf>
    <xf numFmtId="1" fontId="4" fillId="4" borderId="12" xfId="0" applyNumberFormat="1" applyFont="1" applyFill="1" applyBorder="1" applyAlignment="1">
      <alignment horizontal="left" wrapText="1"/>
    </xf>
    <xf numFmtId="1" fontId="18" fillId="0" borderId="12" xfId="0" applyNumberFormat="1" applyFont="1" applyFill="1" applyBorder="1" applyAlignment="1">
      <alignment horizontal="left" wrapText="1"/>
    </xf>
    <xf numFmtId="1" fontId="18" fillId="0" borderId="13" xfId="0" applyNumberFormat="1" applyFont="1" applyFill="1" applyBorder="1" applyAlignment="1">
      <alignment vertical="center" wrapText="1"/>
    </xf>
    <xf numFmtId="1" fontId="18" fillId="0" borderId="12" xfId="0" applyNumberFormat="1" applyFont="1" applyBorder="1" applyAlignment="1">
      <alignment horizontal="left" vertical="center"/>
    </xf>
    <xf numFmtId="1" fontId="4" fillId="0" borderId="16" xfId="0" applyNumberFormat="1" applyFont="1" applyFill="1" applyBorder="1" applyAlignment="1">
      <alignment horizontal="left" wrapText="1"/>
    </xf>
    <xf numFmtId="1" fontId="18" fillId="0" borderId="14" xfId="0" applyNumberFormat="1" applyFont="1" applyBorder="1" applyAlignment="1">
      <alignment horizontal="left" vertical="center"/>
    </xf>
    <xf numFmtId="1" fontId="4" fillId="4" borderId="15" xfId="0" applyNumberFormat="1" applyFont="1" applyFill="1" applyBorder="1" applyAlignment="1">
      <alignment horizontal="left" wrapText="1"/>
    </xf>
    <xf numFmtId="1" fontId="4" fillId="4" borderId="30" xfId="0" applyNumberFormat="1" applyFont="1" applyFill="1" applyBorder="1" applyAlignment="1">
      <alignment horizontal="left" wrapText="1"/>
    </xf>
    <xf numFmtId="1" fontId="4" fillId="4" borderId="5" xfId="0" applyNumberFormat="1" applyFont="1" applyFill="1" applyBorder="1" applyAlignment="1">
      <alignment horizontal="left" wrapText="1"/>
    </xf>
    <xf numFmtId="1" fontId="4" fillId="0" borderId="13" xfId="0" applyNumberFormat="1" applyFont="1" applyBorder="1" applyAlignment="1">
      <alignment horizontal="left"/>
    </xf>
    <xf numFmtId="1" fontId="4" fillId="0" borderId="12" xfId="0" applyNumberFormat="1" applyFont="1" applyBorder="1" applyAlignment="1">
      <alignment horizontal="left" vertical="center"/>
    </xf>
    <xf numFmtId="1" fontId="4" fillId="4" borderId="12" xfId="0" applyNumberFormat="1" applyFont="1" applyFill="1" applyBorder="1" applyAlignment="1">
      <alignment horizontal="left" vertical="center"/>
    </xf>
    <xf numFmtId="1" fontId="4" fillId="4" borderId="13" xfId="0" applyNumberFormat="1" applyFont="1" applyFill="1" applyBorder="1" applyAlignment="1">
      <alignment horizontal="left" vertical="center"/>
    </xf>
    <xf numFmtId="1" fontId="4" fillId="4" borderId="7" xfId="0" applyNumberFormat="1" applyFont="1" applyFill="1" applyBorder="1" applyAlignment="1">
      <alignment horizontal="left"/>
    </xf>
    <xf numFmtId="1" fontId="4" fillId="0" borderId="13" xfId="18" applyNumberFormat="1" applyFont="1" applyBorder="1" applyAlignment="1">
      <alignment horizontal="left"/>
    </xf>
    <xf numFmtId="1" fontId="4" fillId="4" borderId="11" xfId="0" applyNumberFormat="1" applyFont="1" applyFill="1" applyBorder="1" applyAlignment="1">
      <alignment horizontal="left"/>
    </xf>
    <xf numFmtId="1" fontId="4" fillId="0" borderId="11" xfId="0" applyNumberFormat="1" applyFont="1" applyBorder="1" applyAlignment="1">
      <alignment horizontal="left" vertical="center"/>
    </xf>
    <xf numFmtId="1" fontId="4" fillId="0" borderId="2" xfId="0" applyNumberFormat="1" applyFont="1" applyBorder="1" applyAlignment="1">
      <alignment horizontal="left" vertical="center"/>
    </xf>
    <xf numFmtId="1" fontId="4" fillId="0" borderId="5" xfId="0" applyNumberFormat="1" applyFont="1" applyBorder="1" applyAlignment="1">
      <alignment horizontal="left"/>
    </xf>
    <xf numFmtId="1" fontId="4" fillId="0" borderId="15" xfId="0" applyNumberFormat="1" applyFont="1" applyBorder="1" applyAlignment="1">
      <alignment horizontal="left"/>
    </xf>
    <xf numFmtId="1" fontId="4" fillId="4" borderId="32" xfId="0" applyNumberFormat="1" applyFont="1" applyFill="1" applyBorder="1" applyAlignment="1">
      <alignment horizontal="left"/>
    </xf>
    <xf numFmtId="1" fontId="4" fillId="4" borderId="10" xfId="0" applyNumberFormat="1" applyFont="1" applyFill="1" applyBorder="1" applyAlignment="1">
      <alignment horizontal="left"/>
    </xf>
    <xf numFmtId="1" fontId="4" fillId="0" borderId="8" xfId="0" applyNumberFormat="1" applyFont="1" applyBorder="1" applyAlignment="1">
      <alignment horizontal="left"/>
    </xf>
    <xf numFmtId="1" fontId="4" fillId="4" borderId="29" xfId="0" applyNumberFormat="1" applyFont="1" applyFill="1" applyBorder="1" applyAlignment="1">
      <alignment horizontal="left"/>
    </xf>
    <xf numFmtId="1" fontId="4" fillId="4" borderId="9" xfId="0" applyNumberFormat="1" applyFont="1" applyFill="1" applyBorder="1" applyAlignment="1">
      <alignment horizontal="left"/>
    </xf>
    <xf numFmtId="1" fontId="4" fillId="4" borderId="6" xfId="0" applyNumberFormat="1" applyFont="1" applyFill="1" applyBorder="1" applyAlignment="1">
      <alignment horizontal="left"/>
    </xf>
    <xf numFmtId="1" fontId="4" fillId="4" borderId="0" xfId="0" applyNumberFormat="1" applyFont="1" applyFill="1" applyBorder="1" applyAlignment="1">
      <alignment horizontal="left"/>
    </xf>
    <xf numFmtId="1" fontId="4" fillId="4" borderId="3" xfId="0" applyNumberFormat="1" applyFont="1" applyFill="1" applyBorder="1" applyAlignment="1">
      <alignment horizontal="left"/>
    </xf>
    <xf numFmtId="1" fontId="18" fillId="0" borderId="6" xfId="0" applyNumberFormat="1" applyFont="1" applyFill="1" applyBorder="1" applyAlignment="1">
      <alignment horizontal="center"/>
    </xf>
    <xf numFmtId="1" fontId="18" fillId="4" borderId="33" xfId="0" applyNumberFormat="1" applyFont="1" applyFill="1" applyBorder="1" applyAlignment="1">
      <alignment horizontal="center" vertical="center"/>
    </xf>
    <xf numFmtId="1" fontId="18" fillId="0" borderId="6" xfId="0" applyNumberFormat="1" applyFont="1" applyBorder="1" applyAlignment="1">
      <alignment horizontal="left"/>
    </xf>
    <xf numFmtId="1" fontId="18" fillId="0" borderId="3" xfId="0" applyNumberFormat="1" applyFont="1" applyFill="1" applyBorder="1" applyAlignment="1">
      <alignment horizontal="left" vertical="center"/>
    </xf>
    <xf numFmtId="1" fontId="4" fillId="4" borderId="1" xfId="0" applyNumberFormat="1" applyFont="1" applyFill="1" applyBorder="1" applyAlignment="1">
      <alignment horizontal="center" vertical="center"/>
    </xf>
    <xf numFmtId="0" fontId="18" fillId="4" borderId="6" xfId="0" applyFont="1" applyFill="1" applyBorder="1" applyAlignment="1">
      <alignment horizontal="center" vertical="top" wrapText="1"/>
    </xf>
    <xf numFmtId="1" fontId="4" fillId="4" borderId="33" xfId="0" applyNumberFormat="1" applyFont="1" applyFill="1" applyBorder="1" applyAlignment="1">
      <alignment horizontal="center" vertical="center"/>
    </xf>
    <xf numFmtId="1" fontId="18" fillId="0" borderId="33" xfId="0" applyNumberFormat="1" applyFont="1" applyBorder="1" applyAlignment="1">
      <alignment horizontal="center"/>
    </xf>
    <xf numFmtId="1" fontId="4" fillId="4" borderId="16" xfId="0" applyNumberFormat="1" applyFont="1" applyFill="1" applyBorder="1" applyAlignment="1">
      <alignment horizontal="left"/>
    </xf>
    <xf numFmtId="0" fontId="18" fillId="4" borderId="12" xfId="0" applyFont="1" applyFill="1" applyBorder="1" applyAlignment="1">
      <alignment horizontal="center" vertical="top" wrapText="1"/>
    </xf>
    <xf numFmtId="1" fontId="4" fillId="4" borderId="33" xfId="0" applyNumberFormat="1" applyFont="1" applyFill="1" applyBorder="1" applyAlignment="1">
      <alignment horizontal="left"/>
    </xf>
    <xf numFmtId="1" fontId="18" fillId="0" borderId="33" xfId="0" applyNumberFormat="1" applyFont="1" applyFill="1" applyBorder="1" applyAlignment="1">
      <alignment horizontal="left"/>
    </xf>
    <xf numFmtId="1" fontId="18" fillId="4" borderId="16" xfId="0" applyNumberFormat="1" applyFont="1" applyFill="1" applyBorder="1" applyAlignment="1">
      <alignment horizontal="left"/>
    </xf>
    <xf numFmtId="1" fontId="18" fillId="0" borderId="33" xfId="0" applyNumberFormat="1" applyFont="1" applyBorder="1" applyAlignment="1">
      <alignment horizontal="left"/>
    </xf>
    <xf numFmtId="1" fontId="18" fillId="4" borderId="3" xfId="0" applyNumberFormat="1" applyFont="1" applyFill="1" applyBorder="1" applyAlignment="1">
      <alignment horizontal="left"/>
    </xf>
    <xf numFmtId="1" fontId="4" fillId="0" borderId="16" xfId="0" applyNumberFormat="1" applyFont="1" applyFill="1" applyBorder="1" applyAlignment="1">
      <alignment horizontal="left"/>
    </xf>
    <xf numFmtId="1" fontId="18" fillId="4" borderId="33" xfId="0" applyNumberFormat="1" applyFont="1" applyFill="1" applyBorder="1" applyAlignment="1">
      <alignment horizontal="left"/>
    </xf>
    <xf numFmtId="1" fontId="4" fillId="0" borderId="16" xfId="0" applyNumberFormat="1" applyFont="1" applyFill="1" applyBorder="1" applyAlignment="1">
      <alignment horizontal="left" vertical="center"/>
    </xf>
    <xf numFmtId="1" fontId="4" fillId="4" borderId="34" xfId="0" applyNumberFormat="1" applyFont="1" applyFill="1" applyBorder="1" applyAlignment="1">
      <alignment horizontal="left"/>
    </xf>
    <xf numFmtId="1" fontId="18" fillId="4" borderId="15" xfId="0" applyNumberFormat="1" applyFont="1" applyFill="1" applyBorder="1" applyAlignment="1">
      <alignment horizontal="left" vertical="center"/>
    </xf>
    <xf numFmtId="1" fontId="18" fillId="0" borderId="0" xfId="0" applyNumberFormat="1" applyFont="1" applyBorder="1" applyAlignment="1">
      <alignment horizontal="left" wrapText="1"/>
    </xf>
    <xf numFmtId="1" fontId="18" fillId="0" borderId="31" xfId="0" applyNumberFormat="1" applyFont="1" applyBorder="1" applyAlignment="1">
      <alignment horizontal="left" wrapText="1"/>
    </xf>
    <xf numFmtId="1" fontId="4" fillId="4" borderId="11" xfId="0" applyNumberFormat="1" applyFont="1" applyFill="1" applyBorder="1" applyAlignment="1">
      <alignment horizontal="left" vertical="center"/>
    </xf>
    <xf numFmtId="0" fontId="18" fillId="0" borderId="33" xfId="0" applyFont="1" applyFill="1" applyBorder="1" applyAlignment="1">
      <alignment horizontal="center" vertical="top" wrapText="1"/>
    </xf>
    <xf numFmtId="1" fontId="18" fillId="0" borderId="10" xfId="0" applyNumberFormat="1" applyFont="1" applyFill="1" applyBorder="1" applyAlignment="1">
      <alignment horizontal="center"/>
    </xf>
    <xf numFmtId="49" fontId="49" fillId="0" borderId="1" xfId="0" applyNumberFormat="1" applyFont="1" applyFill="1" applyBorder="1" applyAlignment="1">
      <alignment horizontal="left" vertical="center" wrapText="1"/>
    </xf>
    <xf numFmtId="49" fontId="18" fillId="0" borderId="14" xfId="0" applyNumberFormat="1" applyFont="1" applyFill="1" applyBorder="1" applyAlignment="1" applyProtection="1">
      <alignment horizontal="left" vertical="top" wrapText="1"/>
    </xf>
    <xf numFmtId="1" fontId="4" fillId="0" borderId="15" xfId="0" applyNumberFormat="1" applyFont="1" applyFill="1" applyBorder="1" applyAlignment="1">
      <alignment horizontal="left"/>
    </xf>
    <xf numFmtId="49" fontId="18" fillId="0" borderId="13" xfId="0" applyNumberFormat="1" applyFont="1" applyFill="1" applyBorder="1" applyAlignment="1" applyProtection="1">
      <alignment horizontal="left" vertical="top" wrapText="1"/>
    </xf>
    <xf numFmtId="49" fontId="18" fillId="0" borderId="14" xfId="0" applyNumberFormat="1" applyFont="1" applyBorder="1" applyAlignment="1" applyProtection="1">
      <alignment horizontal="left" vertical="top" wrapText="1"/>
    </xf>
    <xf numFmtId="49" fontId="18" fillId="0" borderId="1" xfId="0" applyNumberFormat="1" applyFont="1" applyBorder="1" applyAlignment="1" applyProtection="1">
      <alignment horizontal="left" vertical="top" wrapText="1"/>
    </xf>
    <xf numFmtId="1" fontId="4" fillId="0" borderId="9" xfId="0" applyNumberFormat="1" applyFont="1" applyFill="1" applyBorder="1" applyAlignment="1">
      <alignment horizontal="left"/>
    </xf>
    <xf numFmtId="1" fontId="4" fillId="0" borderId="7" xfId="0" applyNumberFormat="1" applyFont="1" applyFill="1" applyBorder="1" applyAlignment="1">
      <alignment horizontal="left"/>
    </xf>
    <xf numFmtId="0" fontId="0" fillId="0" borderId="1" xfId="0" applyBorder="1">
      <alignment vertical="top" wrapText="1"/>
    </xf>
    <xf numFmtId="0" fontId="0" fillId="0" borderId="1" xfId="0" pivotButton="1" applyBorder="1">
      <alignment vertical="top" wrapText="1"/>
    </xf>
    <xf numFmtId="0" fontId="0" fillId="0" borderId="1" xfId="0" applyBorder="1" applyAlignment="1">
      <alignment horizontal="left" vertical="top" wrapText="1"/>
    </xf>
    <xf numFmtId="0" fontId="0" fillId="0" borderId="1" xfId="0" applyNumberFormat="1" applyBorder="1">
      <alignment vertical="top" wrapText="1"/>
    </xf>
    <xf numFmtId="1" fontId="18" fillId="0" borderId="13" xfId="0" applyNumberFormat="1" applyFont="1" applyFill="1" applyBorder="1" applyAlignment="1">
      <alignment horizontal="left" vertical="center"/>
    </xf>
    <xf numFmtId="0" fontId="50" fillId="0" borderId="1" xfId="0" applyFont="1" applyFill="1" applyBorder="1" applyAlignment="1">
      <alignment horizontal="left" vertical="center"/>
    </xf>
    <xf numFmtId="181" fontId="18" fillId="0" borderId="29" xfId="0" applyNumberFormat="1" applyFont="1" applyFill="1" applyBorder="1" applyAlignment="1">
      <alignment horizontal="left" vertical="center"/>
    </xf>
    <xf numFmtId="181" fontId="18" fillId="0" borderId="2" xfId="0" applyNumberFormat="1" applyFont="1" applyFill="1" applyBorder="1" applyAlignment="1">
      <alignment horizontal="left" vertical="center"/>
    </xf>
    <xf numFmtId="181" fontId="18" fillId="0" borderId="10" xfId="0" applyNumberFormat="1" applyFont="1" applyFill="1" applyBorder="1" applyAlignment="1">
      <alignment horizontal="left" vertical="center"/>
    </xf>
    <xf numFmtId="181" fontId="49" fillId="0" borderId="2" xfId="0" applyNumberFormat="1" applyFont="1" applyFill="1" applyBorder="1" applyAlignment="1">
      <alignment horizontal="left" vertical="center" wrapText="1"/>
    </xf>
    <xf numFmtId="181" fontId="4" fillId="4" borderId="13" xfId="0" applyNumberFormat="1" applyFont="1" applyFill="1" applyBorder="1" applyAlignment="1">
      <alignment horizontal="left" vertical="top" wrapText="1"/>
    </xf>
    <xf numFmtId="181" fontId="18" fillId="0" borderId="13" xfId="0" applyNumberFormat="1" applyFont="1" applyFill="1" applyBorder="1" applyAlignment="1">
      <alignment horizontal="left" vertical="center"/>
    </xf>
    <xf numFmtId="181" fontId="18" fillId="0" borderId="13" xfId="0" applyNumberFormat="1" applyFont="1" applyBorder="1" applyAlignment="1">
      <alignment horizontal="left" vertical="top" wrapText="1"/>
    </xf>
    <xf numFmtId="167" fontId="31" fillId="0" borderId="13" xfId="0" applyNumberFormat="1" applyFont="1" applyBorder="1" applyAlignment="1">
      <alignment horizontal="left" vertical="top" wrapText="1"/>
    </xf>
    <xf numFmtId="167" fontId="18" fillId="4" borderId="13" xfId="0" applyNumberFormat="1" applyFont="1" applyFill="1" applyBorder="1" applyAlignment="1">
      <alignment horizontal="left" vertical="top" wrapText="1"/>
    </xf>
    <xf numFmtId="181" fontId="18" fillId="0" borderId="13" xfId="0" applyNumberFormat="1" applyFont="1" applyFill="1" applyBorder="1" applyAlignment="1">
      <alignment horizontal="left" vertical="top" wrapText="1"/>
    </xf>
    <xf numFmtId="181" fontId="18" fillId="0" borderId="14" xfId="0" applyNumberFormat="1" applyFont="1" applyFill="1" applyBorder="1" applyAlignment="1">
      <alignment horizontal="left" vertical="center"/>
    </xf>
    <xf numFmtId="181" fontId="18" fillId="0" borderId="14" xfId="0" applyNumberFormat="1" applyFont="1" applyBorder="1" applyAlignment="1">
      <alignment horizontal="left" vertical="top" wrapText="1"/>
    </xf>
    <xf numFmtId="181" fontId="4" fillId="4" borderId="14" xfId="0" applyNumberFormat="1" applyFont="1" applyFill="1" applyBorder="1" applyAlignment="1">
      <alignment horizontal="left" vertical="top" wrapText="1"/>
    </xf>
    <xf numFmtId="181" fontId="4" fillId="0" borderId="14" xfId="0" applyNumberFormat="1" applyFont="1" applyFill="1" applyBorder="1" applyAlignment="1">
      <alignment horizontal="left" vertical="top" wrapText="1"/>
    </xf>
    <xf numFmtId="181" fontId="18" fillId="0" borderId="14" xfId="0" applyNumberFormat="1" applyFont="1" applyFill="1" applyBorder="1" applyAlignment="1">
      <alignment horizontal="left" vertical="top" wrapText="1"/>
    </xf>
    <xf numFmtId="181" fontId="18" fillId="0" borderId="12" xfId="0" applyNumberFormat="1" applyFont="1" applyBorder="1" applyAlignment="1">
      <alignment horizontal="left" vertical="top" wrapText="1"/>
    </xf>
    <xf numFmtId="181" fontId="4" fillId="4" borderId="8" xfId="0" applyNumberFormat="1" applyFont="1" applyFill="1" applyBorder="1" applyAlignment="1">
      <alignment horizontal="left" vertical="top" wrapText="1"/>
    </xf>
    <xf numFmtId="181" fontId="4" fillId="4" borderId="15" xfId="0" applyNumberFormat="1" applyFont="1" applyFill="1" applyBorder="1" applyAlignment="1">
      <alignment horizontal="left" vertical="top" wrapText="1"/>
    </xf>
    <xf numFmtId="181" fontId="4" fillId="4" borderId="1" xfId="0" applyNumberFormat="1" applyFont="1" applyFill="1" applyBorder="1" applyAlignment="1">
      <alignment horizontal="left" vertical="top" wrapText="1"/>
    </xf>
    <xf numFmtId="181" fontId="18" fillId="0" borderId="1" xfId="0" applyNumberFormat="1" applyFont="1" applyBorder="1" applyAlignment="1">
      <alignment horizontal="left" vertical="top" wrapText="1"/>
    </xf>
    <xf numFmtId="167" fontId="31" fillId="0" borderId="1" xfId="0" applyNumberFormat="1" applyFont="1" applyBorder="1" applyAlignment="1">
      <alignment horizontal="left" vertical="top" wrapText="1"/>
    </xf>
    <xf numFmtId="181" fontId="18" fillId="0" borderId="8" xfId="0" applyNumberFormat="1" applyFont="1" applyBorder="1" applyAlignment="1">
      <alignment horizontal="left" vertical="top" wrapText="1"/>
    </xf>
    <xf numFmtId="181" fontId="4" fillId="0" borderId="13" xfId="0" applyNumberFormat="1" applyFont="1" applyFill="1" applyBorder="1" applyAlignment="1">
      <alignment horizontal="left" vertical="top" wrapText="1"/>
    </xf>
    <xf numFmtId="181" fontId="18" fillId="0" borderId="1" xfId="0" applyNumberFormat="1" applyFont="1" applyFill="1" applyBorder="1" applyAlignment="1">
      <alignment horizontal="left" vertical="center"/>
    </xf>
    <xf numFmtId="3" fontId="18" fillId="0" borderId="1" xfId="0" applyNumberFormat="1" applyFont="1" applyFill="1" applyBorder="1" applyAlignment="1">
      <alignment horizontal="left" vertical="top" wrapText="1"/>
    </xf>
    <xf numFmtId="181" fontId="18" fillId="0" borderId="1" xfId="0" applyNumberFormat="1" applyFont="1" applyFill="1" applyBorder="1" applyAlignment="1">
      <alignment horizontal="left" vertical="top" wrapText="1"/>
    </xf>
    <xf numFmtId="167" fontId="18" fillId="4" borderId="1" xfId="0" applyNumberFormat="1" applyFont="1" applyFill="1" applyBorder="1" applyAlignment="1">
      <alignment horizontal="left" vertical="top" wrapText="1"/>
    </xf>
    <xf numFmtId="167" fontId="31" fillId="4" borderId="13" xfId="0" applyNumberFormat="1" applyFont="1" applyFill="1" applyBorder="1" applyAlignment="1">
      <alignment horizontal="left" vertical="top" wrapText="1"/>
    </xf>
    <xf numFmtId="181" fontId="18" fillId="4" borderId="1" xfId="0" applyNumberFormat="1" applyFont="1" applyFill="1" applyBorder="1" applyAlignment="1">
      <alignment horizontal="left" vertical="top" wrapText="1"/>
    </xf>
    <xf numFmtId="3" fontId="18" fillId="0" borderId="1" xfId="0" applyNumberFormat="1" applyFont="1" applyBorder="1" applyAlignment="1">
      <alignment horizontal="left" vertical="top" wrapText="1"/>
    </xf>
    <xf numFmtId="167" fontId="18" fillId="0" borderId="13" xfId="0" applyNumberFormat="1" applyFont="1" applyBorder="1" applyAlignment="1">
      <alignment horizontal="left" vertical="top" wrapText="1"/>
    </xf>
    <xf numFmtId="181" fontId="18" fillId="4" borderId="13" xfId="0" applyNumberFormat="1" applyFont="1" applyFill="1" applyBorder="1" applyAlignment="1">
      <alignment horizontal="left" vertical="top" wrapText="1"/>
    </xf>
    <xf numFmtId="167" fontId="18" fillId="0" borderId="13" xfId="0" applyNumberFormat="1" applyFont="1" applyBorder="1" applyAlignment="1">
      <alignment horizontal="left" vertical="top"/>
    </xf>
    <xf numFmtId="167" fontId="18" fillId="0" borderId="13" xfId="0" applyNumberFormat="1" applyFont="1" applyFill="1" applyBorder="1" applyAlignment="1">
      <alignment horizontal="left" vertical="center"/>
    </xf>
    <xf numFmtId="181" fontId="31" fillId="0" borderId="15" xfId="0" applyNumberFormat="1" applyFont="1" applyBorder="1" applyAlignment="1">
      <alignment horizontal="left" vertical="top" wrapText="1"/>
    </xf>
    <xf numFmtId="181" fontId="18" fillId="0" borderId="12" xfId="0" applyNumberFormat="1" applyFont="1" applyFill="1" applyBorder="1" applyAlignment="1">
      <alignment horizontal="left" vertical="center"/>
    </xf>
    <xf numFmtId="181" fontId="18" fillId="0" borderId="12" xfId="0" applyNumberFormat="1" applyFont="1" applyFill="1" applyBorder="1" applyAlignment="1">
      <alignment horizontal="left" vertical="top" wrapText="1"/>
    </xf>
    <xf numFmtId="167" fontId="31" fillId="0" borderId="13" xfId="0" applyNumberFormat="1" applyFont="1" applyFill="1" applyBorder="1" applyAlignment="1">
      <alignment horizontal="left" vertical="top" wrapText="1"/>
    </xf>
    <xf numFmtId="167" fontId="18" fillId="0" borderId="13" xfId="0" applyNumberFormat="1" applyFont="1" applyFill="1" applyBorder="1" applyAlignment="1">
      <alignment horizontal="left" vertical="top" wrapText="1"/>
    </xf>
    <xf numFmtId="167" fontId="18" fillId="0" borderId="13" xfId="0" applyNumberFormat="1" applyFont="1" applyFill="1" applyBorder="1" applyAlignment="1">
      <alignment horizontal="left" vertical="top"/>
    </xf>
    <xf numFmtId="181" fontId="4" fillId="0" borderId="12" xfId="0" applyNumberFormat="1" applyFont="1" applyFill="1" applyBorder="1" applyAlignment="1">
      <alignment horizontal="left" vertical="top" wrapText="1"/>
    </xf>
    <xf numFmtId="181" fontId="18" fillId="0" borderId="12" xfId="0" applyNumberFormat="1" applyFont="1" applyFill="1" applyBorder="1" applyAlignment="1">
      <alignment horizontal="left" vertical="center" wrapText="1"/>
    </xf>
    <xf numFmtId="181" fontId="18" fillId="0" borderId="2" xfId="0" applyNumberFormat="1" applyFont="1" applyFill="1" applyBorder="1" applyAlignment="1">
      <alignment horizontal="left" vertical="top" wrapText="1"/>
    </xf>
    <xf numFmtId="181" fontId="18" fillId="0" borderId="2" xfId="0" applyNumberFormat="1" applyFont="1" applyFill="1" applyBorder="1" applyAlignment="1">
      <alignment horizontal="left" vertical="center" wrapText="1"/>
    </xf>
    <xf numFmtId="181" fontId="7" fillId="0" borderId="1" xfId="0" applyNumberFormat="1" applyFont="1" applyFill="1" applyBorder="1" applyAlignment="1">
      <alignment horizontal="left" vertical="top" wrapText="1"/>
    </xf>
    <xf numFmtId="181" fontId="7" fillId="0" borderId="0" xfId="0" applyNumberFormat="1" applyFont="1" applyFill="1" applyAlignment="1">
      <alignment horizontal="left" vertical="top" wrapText="1"/>
    </xf>
    <xf numFmtId="167" fontId="31" fillId="0" borderId="14" xfId="0" applyNumberFormat="1" applyFont="1" applyFill="1" applyBorder="1" applyAlignment="1">
      <alignment horizontal="left" vertical="top" wrapText="1"/>
    </xf>
    <xf numFmtId="181" fontId="31" fillId="0" borderId="3" xfId="0" applyNumberFormat="1" applyFont="1" applyFill="1" applyBorder="1" applyAlignment="1">
      <alignment horizontal="left" vertical="top" wrapText="1"/>
    </xf>
    <xf numFmtId="181" fontId="18" fillId="0" borderId="3" xfId="0" applyNumberFormat="1" applyFont="1" applyFill="1" applyBorder="1" applyAlignment="1">
      <alignment horizontal="left" vertical="top" wrapText="1"/>
    </xf>
    <xf numFmtId="167" fontId="18" fillId="0" borderId="3" xfId="0" applyNumberFormat="1" applyFont="1" applyFill="1" applyBorder="1" applyAlignment="1">
      <alignment horizontal="left" vertical="top" wrapText="1"/>
    </xf>
    <xf numFmtId="181" fontId="4" fillId="0" borderId="3" xfId="0" applyNumberFormat="1" applyFont="1" applyFill="1" applyBorder="1" applyAlignment="1">
      <alignment horizontal="left" vertical="top" wrapText="1"/>
    </xf>
    <xf numFmtId="181" fontId="31" fillId="0" borderId="14" xfId="0" applyNumberFormat="1" applyFont="1" applyFill="1" applyBorder="1" applyAlignment="1">
      <alignment horizontal="left" vertical="top" wrapText="1"/>
    </xf>
    <xf numFmtId="181" fontId="18" fillId="0" borderId="0" xfId="0" applyNumberFormat="1" applyFont="1" applyFill="1" applyBorder="1" applyAlignment="1">
      <alignment horizontal="left" vertical="top" wrapText="1"/>
    </xf>
    <xf numFmtId="167" fontId="18" fillId="0" borderId="11" xfId="0" applyNumberFormat="1" applyFont="1" applyFill="1" applyBorder="1" applyAlignment="1">
      <alignment horizontal="left" vertical="top" wrapText="1"/>
    </xf>
    <xf numFmtId="181" fontId="4" fillId="0" borderId="8" xfId="0" applyNumberFormat="1" applyFont="1" applyFill="1" applyBorder="1" applyAlignment="1">
      <alignment horizontal="left" vertical="top" wrapText="1"/>
    </xf>
    <xf numFmtId="181" fontId="4" fillId="0" borderId="15" xfId="0" applyNumberFormat="1" applyFont="1" applyFill="1" applyBorder="1" applyAlignment="1">
      <alignment horizontal="left" vertical="top" wrapText="1"/>
    </xf>
    <xf numFmtId="167" fontId="31" fillId="0" borderId="1" xfId="0" applyNumberFormat="1" applyFont="1" applyFill="1" applyBorder="1" applyAlignment="1">
      <alignment horizontal="left" vertical="top" wrapText="1"/>
    </xf>
    <xf numFmtId="181" fontId="18" fillId="0" borderId="8" xfId="0" applyNumberFormat="1" applyFont="1" applyFill="1" applyBorder="1" applyAlignment="1">
      <alignment horizontal="left" vertical="top" wrapText="1"/>
    </xf>
    <xf numFmtId="167" fontId="18" fillId="0" borderId="1" xfId="0" applyNumberFormat="1" applyFont="1" applyFill="1" applyBorder="1" applyAlignment="1">
      <alignment horizontal="left" vertical="top" wrapText="1"/>
    </xf>
    <xf numFmtId="181" fontId="18" fillId="0" borderId="13" xfId="0" applyNumberFormat="1" applyFont="1" applyFill="1" applyBorder="1" applyAlignment="1">
      <alignment horizontal="left" vertical="center" wrapText="1"/>
    </xf>
    <xf numFmtId="181" fontId="4" fillId="0" borderId="13" xfId="0" applyNumberFormat="1" applyFont="1" applyBorder="1" applyAlignment="1">
      <alignment horizontal="left" vertical="top" wrapText="1"/>
    </xf>
    <xf numFmtId="181" fontId="18" fillId="0" borderId="14" xfId="0" applyNumberFormat="1" applyFont="1" applyFill="1" applyBorder="1" applyAlignment="1">
      <alignment horizontal="left" vertical="center" wrapText="1"/>
    </xf>
    <xf numFmtId="181" fontId="18" fillId="4" borderId="14" xfId="0" applyNumberFormat="1" applyFont="1" applyFill="1" applyBorder="1" applyAlignment="1">
      <alignment horizontal="left" vertical="top" wrapText="1"/>
    </xf>
    <xf numFmtId="181" fontId="4" fillId="0" borderId="14" xfId="0" applyNumberFormat="1" applyFont="1" applyBorder="1" applyAlignment="1">
      <alignment horizontal="left" vertical="top" wrapText="1"/>
    </xf>
    <xf numFmtId="181" fontId="4" fillId="4" borderId="4" xfId="0" applyNumberFormat="1" applyFont="1" applyFill="1" applyBorder="1" applyAlignment="1">
      <alignment horizontal="left" vertical="top" wrapText="1"/>
    </xf>
    <xf numFmtId="181" fontId="18" fillId="0" borderId="1" xfId="0" applyNumberFormat="1" applyFont="1" applyFill="1" applyBorder="1" applyAlignment="1">
      <alignment horizontal="left" vertical="center" wrapText="1"/>
    </xf>
    <xf numFmtId="181" fontId="18" fillId="0" borderId="13" xfId="0" applyNumberFormat="1" applyFont="1" applyBorder="1" applyAlignment="1">
      <alignment horizontal="left" vertical="center" wrapText="1"/>
    </xf>
    <xf numFmtId="181" fontId="18" fillId="0" borderId="1" xfId="0" applyNumberFormat="1" applyFont="1" applyBorder="1" applyAlignment="1">
      <alignment horizontal="left" vertical="center" wrapText="1"/>
    </xf>
    <xf numFmtId="181" fontId="18" fillId="4" borderId="8" xfId="0" applyNumberFormat="1" applyFont="1" applyFill="1" applyBorder="1" applyAlignment="1">
      <alignment horizontal="left" vertical="top" wrapText="1"/>
    </xf>
    <xf numFmtId="181" fontId="18" fillId="4" borderId="15" xfId="0" applyNumberFormat="1" applyFont="1" applyFill="1" applyBorder="1" applyAlignment="1">
      <alignment horizontal="left" vertical="top" wrapText="1"/>
    </xf>
    <xf numFmtId="175" fontId="34" fillId="11" borderId="1" xfId="18" applyNumberFormat="1" applyFont="1" applyFill="1" applyBorder="1" applyAlignment="1">
      <alignment horizontal="center" vertical="center" wrapText="1"/>
    </xf>
    <xf numFmtId="0" fontId="42"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cellXfs>
  <cellStyles count="46">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20">
    <dxf>
      <numFmt numFmtId="3" formatCode="#,##0"/>
    </dxf>
    <dxf>
      <alignment horizontal="center" readingOrder="0"/>
    </dxf>
    <dxf>
      <alignment horizontal="center" readingOrder="0"/>
    </dxf>
    <dxf>
      <alignment vertical="center" readingOrder="0"/>
    </dxf>
    <dxf>
      <font>
        <b/>
      </font>
    </dxf>
    <dxf>
      <font>
        <b/>
      </font>
    </dxf>
    <dxf>
      <font>
        <b/>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9"/>
      <tableStyleElement type="headerRow" dxfId="18"/>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363.626950694445" createdVersion="6" refreshedVersion="6" minRefreshableVersion="3" recordCount="1037">
  <cacheSource type="worksheet">
    <worksheetSource ref="A1:L1038" sheet="Data February"/>
  </cacheSource>
  <cacheFields count="12">
    <cacheField name="Date" numFmtId="0">
      <sharedItems containsSemiMixedTypes="0" containsNonDate="0" containsDate="1" containsString="0" minDate="2024-02-01T00:00:00" maxDate="2024-03-01T00:00:00"/>
    </cacheField>
    <cacheField name="DetaiLs" numFmtId="0">
      <sharedItems/>
    </cacheField>
    <cacheField name="Type of Subsistence" numFmtId="0">
      <sharedItems count="14">
        <s v="Telephone"/>
        <s v="Transport"/>
        <s v="Travel subsistences"/>
        <s v="Transfer fees"/>
        <s v="Bonus"/>
        <s v="Office Materials"/>
        <s v="Personnel"/>
        <s v="Services"/>
        <s v="Trust Bulding"/>
        <s v="Rent and Utilities"/>
        <s v="Internet"/>
        <s v="Bank Fees"/>
        <s v="Travel subsistence" u="1"/>
        <s v="Team Building" u="1"/>
      </sharedItems>
    </cacheField>
    <cacheField name="Departments" numFmtId="1">
      <sharedItems count="6">
        <s v="Management"/>
        <s v="Legal"/>
        <s v="Investigations"/>
        <s v="Media"/>
        <s v="Office"/>
        <s v="Team Building"/>
      </sharedItems>
    </cacheField>
    <cacheField name="Used FCFA" numFmtId="0">
      <sharedItems containsSemiMixedTypes="0" containsString="0" containsNumber="1" minValue="-18550" maxValue="6300000"/>
    </cacheField>
    <cacheField name="Used US $ " numFmtId="170">
      <sharedItems containsString="0" containsBlank="1" containsNumber="1" minValue="0.84826275787187833" maxValue="10688.110749185667"/>
    </cacheField>
    <cacheField name="Receipt no." numFmtId="0">
      <sharedItems/>
    </cacheField>
    <cacheField name="Mission No" numFmtId="0">
      <sharedItems containsString="0" containsBlank="1" containsNumber="1" containsInteger="1" minValue="1" maxValue="7"/>
    </cacheField>
    <cacheField name="Users" numFmtId="1">
      <sharedItems count="19">
        <s v="Arrey"/>
        <s v="Eric"/>
        <s v="Aimé"/>
        <s v="i27"/>
        <s v="Anna"/>
        <s v="Loveline"/>
        <s v="Stevens"/>
        <s v="François"/>
        <s v="i49"/>
        <s v="i69"/>
        <s v="i95"/>
        <s v="i54"/>
        <s v="Rebecca"/>
        <s v="Unice"/>
        <s v="Afriland-13"/>
        <s v="Afriland-16"/>
        <s v="i43"/>
        <s v="i46"/>
        <s v="Afriland-07"/>
      </sharedItems>
    </cacheField>
    <cacheField name="Project" numFmtId="0">
      <sharedItems/>
    </cacheField>
    <cacheField name="Donors" numFmtId="0">
      <sharedItems count="4">
        <s v="DUTCH GORILLA Foundation"/>
        <s v="Lancaster University"/>
        <s v="OAK Foundation"/>
        <s v="IBAN" u="1"/>
      </sharedItems>
    </cacheField>
    <cacheField name="US $ " numFmtId="180">
      <sharedItems containsSemiMixedTypes="0" containsString="0" containsNumber="1" minValue="589.44000000000005" maxValue="740.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037">
  <r>
    <d v="2024-02-01T00:00:00"/>
    <s v="Phone"/>
    <x v="0"/>
    <x v="0"/>
    <n v="5000"/>
    <n v="7.6536332945294125"/>
    <s v="Phone-1"/>
    <m/>
    <x v="0"/>
    <s v="LAGA Cameroon"/>
    <x v="0"/>
    <n v="653.28449999999998"/>
  </r>
  <r>
    <d v="2024-02-01T00:00:00"/>
    <s v="Phone"/>
    <x v="0"/>
    <x v="0"/>
    <n v="5000"/>
    <n v="7.6536332945294125"/>
    <s v="Phone-2"/>
    <m/>
    <x v="1"/>
    <s v="LAGA Cameroon"/>
    <x v="0"/>
    <n v="653.28449999999998"/>
  </r>
  <r>
    <d v="2024-02-01T00:00:00"/>
    <s v="Phone"/>
    <x v="0"/>
    <x v="1"/>
    <n v="5000"/>
    <n v="6.7501890052921478"/>
    <s v="Phone-3"/>
    <m/>
    <x v="2"/>
    <s v="LAGA Cameroon"/>
    <x v="1"/>
    <n v="740.72"/>
  </r>
  <r>
    <d v="2024-02-01T00:00:00"/>
    <s v="Phone"/>
    <x v="0"/>
    <x v="2"/>
    <n v="5000"/>
    <n v="6.7501890052921478"/>
    <s v="Phone-4"/>
    <m/>
    <x v="3"/>
    <s v="LAGA Cameroon"/>
    <x v="1"/>
    <n v="740.72"/>
  </r>
  <r>
    <d v="2024-02-01T00:00:00"/>
    <s v="Phone"/>
    <x v="0"/>
    <x v="3"/>
    <n v="2500"/>
    <n v="3.3750945026460739"/>
    <s v="Phone-5"/>
    <m/>
    <x v="4"/>
    <s v="LAGA Cameroon"/>
    <x v="1"/>
    <n v="740.72"/>
  </r>
  <r>
    <d v="2024-02-01T00:00:00"/>
    <s v="Phone"/>
    <x v="0"/>
    <x v="1"/>
    <n v="2500"/>
    <n v="3.3750945026460739"/>
    <s v="Phone-6"/>
    <m/>
    <x v="5"/>
    <s v="LAGA Cameroon"/>
    <x v="1"/>
    <n v="740.72"/>
  </r>
  <r>
    <d v="2024-02-01T00:00:00"/>
    <s v="Phone"/>
    <x v="0"/>
    <x v="1"/>
    <n v="2500"/>
    <n v="3.3750945026460739"/>
    <s v="Phone-7"/>
    <m/>
    <x v="6"/>
    <s v="LAGA Cameroon"/>
    <x v="1"/>
    <n v="740.72"/>
  </r>
  <r>
    <d v="2024-02-01T00:00:00"/>
    <s v="Phone"/>
    <x v="0"/>
    <x v="1"/>
    <n v="2500"/>
    <n v="3.3750945026460739"/>
    <s v="Phone-8"/>
    <m/>
    <x v="7"/>
    <s v="LAGA Cameroon"/>
    <x v="1"/>
    <n v="740.72"/>
  </r>
  <r>
    <d v="2024-02-01T00:00:00"/>
    <s v="Phone"/>
    <x v="0"/>
    <x v="2"/>
    <n v="2500"/>
    <n v="3.3750945026460739"/>
    <s v="Phone-9"/>
    <m/>
    <x v="8"/>
    <s v="LAGA Cameroon"/>
    <x v="1"/>
    <n v="740.72"/>
  </r>
  <r>
    <d v="2024-02-01T00:00:00"/>
    <s v="Phone"/>
    <x v="0"/>
    <x v="2"/>
    <n v="2500"/>
    <n v="3.3750945026460739"/>
    <s v="Phone-10"/>
    <m/>
    <x v="9"/>
    <s v="LAGA Cameroon"/>
    <x v="1"/>
    <n v="740.72"/>
  </r>
  <r>
    <d v="2024-02-01T00:00:00"/>
    <s v="Phone"/>
    <x v="0"/>
    <x v="2"/>
    <n v="2500"/>
    <n v="3.3750945026460739"/>
    <s v="Phone-11"/>
    <m/>
    <x v="10"/>
    <s v="LAGA Cameroon"/>
    <x v="1"/>
    <n v="740.72"/>
  </r>
  <r>
    <d v="2024-02-01T00:00:00"/>
    <s v="Phone"/>
    <x v="0"/>
    <x v="2"/>
    <n v="2500"/>
    <n v="3.3750945026460739"/>
    <s v="Phone-12"/>
    <m/>
    <x v="11"/>
    <s v="LAGA Cameroon"/>
    <x v="1"/>
    <n v="740.72"/>
  </r>
  <r>
    <d v="2024-02-01T00:00:00"/>
    <s v="Phone"/>
    <x v="0"/>
    <x v="4"/>
    <n v="2500"/>
    <n v="4.241313789359392"/>
    <s v="Phone-13"/>
    <m/>
    <x v="12"/>
    <s v="LAGA Cameroon"/>
    <x v="2"/>
    <n v="589.44000000000005"/>
  </r>
  <r>
    <d v="2024-02-01T00:00:00"/>
    <s v="Phone"/>
    <x v="0"/>
    <x v="4"/>
    <n v="2500"/>
    <n v="4.241313789359392"/>
    <s v="Phone-14"/>
    <m/>
    <x v="13"/>
    <s v="LAGA Cameroon"/>
    <x v="2"/>
    <n v="589.44000000000005"/>
  </r>
  <r>
    <d v="2024-02-01T00:00:00"/>
    <s v="Local Transport"/>
    <x v="1"/>
    <x v="0"/>
    <n v="1600"/>
    <n v="2.4491626542494123"/>
    <s v="eri-r"/>
    <m/>
    <x v="1"/>
    <s v="LAGA Cameroon"/>
    <x v="0"/>
    <n v="653.28449999999998"/>
  </r>
  <r>
    <d v="2024-02-01T00:00:00"/>
    <s v="Feeding"/>
    <x v="1"/>
    <x v="0"/>
    <n v="5000"/>
    <n v="7.6536332945294125"/>
    <s v="eri-r"/>
    <m/>
    <x v="1"/>
    <s v="LAGA Cameroon"/>
    <x v="0"/>
    <n v="653.28449999999998"/>
  </r>
  <r>
    <d v="2024-02-01T00:00:00"/>
    <s v="Douala - Tiko"/>
    <x v="1"/>
    <x v="0"/>
    <n v="3000"/>
    <n v="4.5921799767176479"/>
    <s v="eri-1"/>
    <m/>
    <x v="1"/>
    <s v="LAGA Cameroon"/>
    <x v="0"/>
    <n v="653.28449999999998"/>
  </r>
  <r>
    <d v="2024-02-01T00:00:00"/>
    <s v="Tiko - Douala"/>
    <x v="1"/>
    <x v="0"/>
    <n v="3000"/>
    <n v="4.5921799767176479"/>
    <s v="eri-2"/>
    <m/>
    <x v="1"/>
    <s v="LAGA Cameroon"/>
    <x v="0"/>
    <n v="653.28449999999998"/>
  </r>
  <r>
    <d v="2024-02-01T00:00:00"/>
    <s v="Local Transport"/>
    <x v="1"/>
    <x v="3"/>
    <n v="1900"/>
    <n v="2.5650718220110162"/>
    <s v="ann-r"/>
    <m/>
    <x v="4"/>
    <s v="LAGA Cameroon"/>
    <x v="1"/>
    <n v="740.72"/>
  </r>
  <r>
    <d v="2024-02-01T00:00:00"/>
    <s v="Local Transport"/>
    <x v="1"/>
    <x v="1"/>
    <n v="1900"/>
    <n v="2.5650718220110162"/>
    <s v="aim-r"/>
    <m/>
    <x v="2"/>
    <s v="LAGA Cameroon"/>
    <x v="1"/>
    <n v="740.72"/>
  </r>
  <r>
    <d v="2024-02-01T00:00:00"/>
    <s v="Douala-Smal Moko "/>
    <x v="1"/>
    <x v="1"/>
    <n v="4000"/>
    <n v="5.4001512042337181"/>
    <s v="aim-r"/>
    <m/>
    <x v="2"/>
    <s v="LAGA Cameroon"/>
    <x v="1"/>
    <n v="740.72"/>
  </r>
  <r>
    <d v="2024-02-01T00:00:00"/>
    <s v="Smal Moko-Douala"/>
    <x v="1"/>
    <x v="1"/>
    <n v="4000"/>
    <n v="5.4001512042337181"/>
    <s v="aim-r"/>
    <m/>
    <x v="2"/>
    <s v="LAGA Cameroon"/>
    <x v="1"/>
    <n v="740.72"/>
  </r>
  <r>
    <d v="2024-02-01T00:00:00"/>
    <s v="Feeding"/>
    <x v="2"/>
    <x v="1"/>
    <n v="5000"/>
    <n v="6.7501890052921478"/>
    <s v="aim-r"/>
    <m/>
    <x v="2"/>
    <s v="LAGA Cameroon"/>
    <x v="1"/>
    <n v="740.72"/>
  </r>
  <r>
    <d v="2024-02-01T00:00:00"/>
    <s v="Lodging"/>
    <x v="2"/>
    <x v="1"/>
    <n v="15000"/>
    <n v="20.250567015876445"/>
    <s v="aim-1"/>
    <m/>
    <x v="2"/>
    <s v="LAGA Cameroon"/>
    <x v="1"/>
    <n v="740.72"/>
  </r>
  <r>
    <d v="2024-02-01T00:00:00"/>
    <s v="Local Transport"/>
    <x v="1"/>
    <x v="1"/>
    <n v="1500"/>
    <n v="2.0250567015876442"/>
    <s v="Love-r"/>
    <m/>
    <x v="5"/>
    <s v="LAGA Cameroon"/>
    <x v="1"/>
    <n v="740.72"/>
  </r>
  <r>
    <d v="2024-02-01T00:00:00"/>
    <s v="Local Transport"/>
    <x v="1"/>
    <x v="4"/>
    <n v="1900"/>
    <n v="3.2233984799131377"/>
    <s v="reb-r"/>
    <m/>
    <x v="12"/>
    <s v="LAGA Cameroon"/>
    <x v="2"/>
    <n v="589.44000000000005"/>
  </r>
  <r>
    <d v="2024-02-01T00:00:00"/>
    <s v="Lodging "/>
    <x v="2"/>
    <x v="2"/>
    <n v="15000"/>
    <n v="20.250567015876445"/>
    <s v="i54-1"/>
    <m/>
    <x v="11"/>
    <s v="LAGA Cameroon"/>
    <x v="1"/>
    <n v="740.72"/>
  </r>
  <r>
    <d v="2024-02-01T00:00:00"/>
    <s v="Douala-Tiko "/>
    <x v="1"/>
    <x v="2"/>
    <n v="4000"/>
    <n v="5.4001512042337181"/>
    <s v="i54-r"/>
    <m/>
    <x v="11"/>
    <s v="LAGA Cameroon"/>
    <x v="1"/>
    <n v="740.72"/>
  </r>
  <r>
    <d v="2024-02-01T00:00:00"/>
    <s v="Tiko-Douala"/>
    <x v="1"/>
    <x v="2"/>
    <n v="4000"/>
    <n v="5.4001512042337181"/>
    <s v="i54-r"/>
    <m/>
    <x v="11"/>
    <s v="LAGA Cameroon"/>
    <x v="1"/>
    <n v="740.72"/>
  </r>
  <r>
    <d v="2024-02-01T00:00:00"/>
    <s v="Feeding"/>
    <x v="2"/>
    <x v="2"/>
    <n v="5000"/>
    <n v="6.7501890052921478"/>
    <s v="i54-r"/>
    <m/>
    <x v="11"/>
    <s v="LAGA Cameroon"/>
    <x v="1"/>
    <n v="740.72"/>
  </r>
  <r>
    <d v="2024-02-01T00:00:00"/>
    <s v="Local Transport"/>
    <x v="1"/>
    <x v="2"/>
    <n v="1950"/>
    <n v="2.6325737120639379"/>
    <s v="i54-r"/>
    <m/>
    <x v="11"/>
    <s v="LAGA Cameroon"/>
    <x v="1"/>
    <n v="740.72"/>
  </r>
  <r>
    <d v="2024-02-01T00:00:00"/>
    <s v="Local Transport"/>
    <x v="1"/>
    <x v="4"/>
    <n v="3400"/>
    <n v="5.7681867535287727"/>
    <s v="Uni-r"/>
    <m/>
    <x v="13"/>
    <s v="LAGA Cameroon"/>
    <x v="2"/>
    <n v="589.44000000000005"/>
  </r>
  <r>
    <d v="2024-02-01T00:00:00"/>
    <s v="MTN Mobile money"/>
    <x v="3"/>
    <x v="4"/>
    <n v="1800"/>
    <n v="3.053745928338762"/>
    <s v="Uni-r"/>
    <m/>
    <x v="13"/>
    <s v="LAGA Cameroon"/>
    <x v="2"/>
    <n v="589.44000000000005"/>
  </r>
  <r>
    <d v="2024-02-01T00:00:00"/>
    <s v="MTN Mobile money"/>
    <x v="3"/>
    <x v="4"/>
    <n v="1800"/>
    <n v="3.053745928338762"/>
    <s v="Uni-r"/>
    <m/>
    <x v="13"/>
    <s v="LAGA Cameroon"/>
    <x v="2"/>
    <n v="589.44000000000005"/>
  </r>
  <r>
    <d v="2024-02-01T00:00:00"/>
    <s v="MTN Mobile money"/>
    <x v="3"/>
    <x v="4"/>
    <n v="1800"/>
    <n v="3.053745928338762"/>
    <s v="Uni-r"/>
    <m/>
    <x v="13"/>
    <s v="LAGA Cameroon"/>
    <x v="2"/>
    <n v="589.44000000000005"/>
  </r>
  <r>
    <d v="2024-02-01T00:00:00"/>
    <s v="MTN Mobile money"/>
    <x v="3"/>
    <x v="4"/>
    <n v="1800"/>
    <n v="3.053745928338762"/>
    <s v="Uni-r"/>
    <m/>
    <x v="13"/>
    <s v="LAGA Cameroon"/>
    <x v="2"/>
    <n v="589.44000000000005"/>
  </r>
  <r>
    <d v="2024-02-01T00:00:00"/>
    <s v="Douala-Tiko"/>
    <x v="1"/>
    <x v="2"/>
    <n v="3000"/>
    <n v="4.0501134031752883"/>
    <s v="i27-r"/>
    <m/>
    <x v="3"/>
    <s v="LAGA Cameroon"/>
    <x v="1"/>
    <n v="740.72"/>
  </r>
  <r>
    <d v="2024-02-01T00:00:00"/>
    <s v="Local Transport"/>
    <x v="1"/>
    <x v="2"/>
    <n v="2600"/>
    <n v="3.5100982827519167"/>
    <s v="i27-r"/>
    <m/>
    <x v="3"/>
    <s v="LAGA Cameroon"/>
    <x v="1"/>
    <n v="740.72"/>
  </r>
  <r>
    <d v="2024-02-01T00:00:00"/>
    <s v="Feeding"/>
    <x v="2"/>
    <x v="2"/>
    <n v="5000"/>
    <n v="6.7501890052921478"/>
    <s v="i27-r"/>
    <m/>
    <x v="3"/>
    <s v="LAGA Cameroon"/>
    <x v="1"/>
    <n v="740.72"/>
  </r>
  <r>
    <d v="2024-02-01T00:00:00"/>
    <s v="Tiko-Douala"/>
    <x v="1"/>
    <x v="2"/>
    <n v="3000"/>
    <n v="4.0501134031752883"/>
    <s v="i27-r"/>
    <m/>
    <x v="3"/>
    <s v="LAGA Cameroon"/>
    <x v="1"/>
    <n v="740.72"/>
  </r>
  <r>
    <d v="2024-02-01T00:00:00"/>
    <s v="Lodgimg"/>
    <x v="2"/>
    <x v="2"/>
    <n v="15000"/>
    <n v="20.250567015876445"/>
    <s v="i27-1"/>
    <m/>
    <x v="3"/>
    <s v="LAGA Cameroon"/>
    <x v="1"/>
    <n v="740.72"/>
  </r>
  <r>
    <d v="2024-02-01T00:00:00"/>
    <s v="Tiko-Douala"/>
    <x v="1"/>
    <x v="2"/>
    <n v="3000"/>
    <n v="4.0501134031752883"/>
    <s v="i49-r"/>
    <m/>
    <x v="8"/>
    <s v="LAGA Cameroon"/>
    <x v="1"/>
    <n v="740.72"/>
  </r>
  <r>
    <d v="2024-02-01T00:00:00"/>
    <s v="Local Transport"/>
    <x v="1"/>
    <x v="2"/>
    <n v="3000"/>
    <n v="4.0501134031752883"/>
    <s v="i49-r"/>
    <m/>
    <x v="8"/>
    <s v="LAGA Cameroon"/>
    <x v="1"/>
    <n v="740.72"/>
  </r>
  <r>
    <d v="2024-02-01T00:00:00"/>
    <s v="Feeding"/>
    <x v="2"/>
    <x v="2"/>
    <n v="5000"/>
    <n v="6.7501890052921478"/>
    <s v="i49-1"/>
    <m/>
    <x v="8"/>
    <s v="LAGA Cameroon"/>
    <x v="1"/>
    <n v="740.72"/>
  </r>
  <r>
    <d v="2024-02-01T00:00:00"/>
    <s v="Lodging"/>
    <x v="2"/>
    <x v="2"/>
    <n v="15000"/>
    <n v="20.250567015876445"/>
    <s v="i49-2"/>
    <m/>
    <x v="8"/>
    <s v="LAGA Cameroon"/>
    <x v="1"/>
    <n v="740.72"/>
  </r>
  <r>
    <d v="2024-02-01T00:00:00"/>
    <s v="Local Transport"/>
    <x v="1"/>
    <x v="1"/>
    <n v="2000"/>
    <n v="2.700075602116859"/>
    <s v="ste-r"/>
    <m/>
    <x v="6"/>
    <s v="LAGA Cameroon"/>
    <x v="1"/>
    <n v="740.72"/>
  </r>
  <r>
    <d v="2024-02-01T00:00:00"/>
    <s v="Local Transport"/>
    <x v="1"/>
    <x v="2"/>
    <n v="2600"/>
    <n v="3.5100982827519167"/>
    <s v="i69-r"/>
    <m/>
    <x v="9"/>
    <s v="LAGA Cameroon"/>
    <x v="1"/>
    <n v="740.72"/>
  </r>
  <r>
    <d v="2024-02-01T00:00:00"/>
    <s v="Local Transport"/>
    <x v="1"/>
    <x v="1"/>
    <n v="1400"/>
    <n v="1.8900529214818014"/>
    <s v="fr-r"/>
    <m/>
    <x v="7"/>
    <s v="LAGA Cameroon"/>
    <x v="1"/>
    <n v="740.72"/>
  </r>
  <r>
    <d v="2024-02-01T00:00:00"/>
    <s v="Local Transport"/>
    <x v="1"/>
    <x v="2"/>
    <n v="2550"/>
    <n v="3.4425963926989955"/>
    <s v="i95-r"/>
    <m/>
    <x v="10"/>
    <s v="LAGA Cameroon"/>
    <x v="1"/>
    <n v="740.72"/>
  </r>
  <r>
    <d v="2024-02-02T00:00:00"/>
    <s v="Phone"/>
    <x v="0"/>
    <x v="0"/>
    <n v="5000"/>
    <n v="7.6536332945294125"/>
    <s v="Phone-15"/>
    <m/>
    <x v="0"/>
    <s v="LAGA Cameroon"/>
    <x v="0"/>
    <n v="653.28449999999998"/>
  </r>
  <r>
    <d v="2024-02-02T00:00:00"/>
    <s v="Phone"/>
    <x v="0"/>
    <x v="0"/>
    <n v="5000"/>
    <n v="7.6536332945294125"/>
    <s v="Phone-16"/>
    <m/>
    <x v="1"/>
    <s v="LAGA Cameroon"/>
    <x v="0"/>
    <n v="653.28449999999998"/>
  </r>
  <r>
    <d v="2024-02-02T00:00:00"/>
    <s v="Phone"/>
    <x v="0"/>
    <x v="1"/>
    <n v="5000"/>
    <n v="6.7501890052921478"/>
    <s v="Phone-17"/>
    <m/>
    <x v="2"/>
    <s v="LAGA Cameroon"/>
    <x v="1"/>
    <n v="740.72"/>
  </r>
  <r>
    <d v="2024-02-02T00:00:00"/>
    <s v="Phone"/>
    <x v="0"/>
    <x v="2"/>
    <n v="5000"/>
    <n v="6.7501890052921478"/>
    <s v="Phone-18"/>
    <m/>
    <x v="3"/>
    <s v="LAGA Cameroon"/>
    <x v="1"/>
    <n v="740.72"/>
  </r>
  <r>
    <d v="2024-02-02T00:00:00"/>
    <s v="Phone"/>
    <x v="0"/>
    <x v="3"/>
    <n v="2500"/>
    <n v="3.3750945026460739"/>
    <s v="Phone-19"/>
    <m/>
    <x v="4"/>
    <s v="LAGA Cameroon"/>
    <x v="1"/>
    <n v="740.72"/>
  </r>
  <r>
    <d v="2024-02-02T00:00:00"/>
    <s v="Phone"/>
    <x v="0"/>
    <x v="1"/>
    <n v="2500"/>
    <n v="3.3750945026460739"/>
    <s v="Phone-20"/>
    <m/>
    <x v="5"/>
    <s v="LAGA Cameroon"/>
    <x v="1"/>
    <n v="740.72"/>
  </r>
  <r>
    <d v="2024-02-02T00:00:00"/>
    <s v="Phone"/>
    <x v="0"/>
    <x v="1"/>
    <n v="2500"/>
    <n v="3.3750945026460739"/>
    <s v="Phone-21"/>
    <m/>
    <x v="6"/>
    <s v="LAGA Cameroon"/>
    <x v="1"/>
    <n v="740.72"/>
  </r>
  <r>
    <d v="2024-02-02T00:00:00"/>
    <s v="Phone"/>
    <x v="0"/>
    <x v="1"/>
    <n v="2500"/>
    <n v="3.3750945026460739"/>
    <s v="Phone-22"/>
    <m/>
    <x v="7"/>
    <s v="LAGA Cameroon"/>
    <x v="1"/>
    <n v="740.72"/>
  </r>
  <r>
    <d v="2024-02-02T00:00:00"/>
    <s v="Phone"/>
    <x v="0"/>
    <x v="2"/>
    <n v="2500"/>
    <n v="3.3750945026460739"/>
    <s v="Phone-23"/>
    <m/>
    <x v="8"/>
    <s v="LAGA Cameroon"/>
    <x v="1"/>
    <n v="740.72"/>
  </r>
  <r>
    <d v="2024-02-02T00:00:00"/>
    <s v="Phone"/>
    <x v="0"/>
    <x v="2"/>
    <n v="2500"/>
    <n v="3.3750945026460739"/>
    <s v="Phone-24"/>
    <m/>
    <x v="9"/>
    <s v="LAGA Cameroon"/>
    <x v="1"/>
    <n v="740.72"/>
  </r>
  <r>
    <d v="2024-02-02T00:00:00"/>
    <s v="Phone"/>
    <x v="0"/>
    <x v="2"/>
    <n v="2500"/>
    <n v="3.3750945026460739"/>
    <s v="Phone-25"/>
    <m/>
    <x v="10"/>
    <s v="LAGA Cameroon"/>
    <x v="1"/>
    <n v="740.72"/>
  </r>
  <r>
    <d v="2024-02-02T00:00:00"/>
    <s v="Phone"/>
    <x v="0"/>
    <x v="2"/>
    <n v="2500"/>
    <n v="3.3750945026460739"/>
    <s v="Phone-26"/>
    <m/>
    <x v="11"/>
    <s v="LAGA Cameroon"/>
    <x v="1"/>
    <n v="740.72"/>
  </r>
  <r>
    <d v="2024-02-02T00:00:00"/>
    <s v="Phone"/>
    <x v="0"/>
    <x v="4"/>
    <n v="2500"/>
    <n v="4.241313789359392"/>
    <s v="Phone-27"/>
    <m/>
    <x v="12"/>
    <s v="LAGA Cameroon"/>
    <x v="2"/>
    <n v="589.44000000000005"/>
  </r>
  <r>
    <d v="2024-02-02T00:00:00"/>
    <s v="Lodging"/>
    <x v="1"/>
    <x v="0"/>
    <n v="15000"/>
    <n v="22.960899883588237"/>
    <s v="eri-3"/>
    <m/>
    <x v="1"/>
    <s v="LAGA Cameroon"/>
    <x v="0"/>
    <n v="653.28449999999998"/>
  </r>
  <r>
    <d v="2024-02-02T00:00:00"/>
    <s v="Douala - Yaounde"/>
    <x v="1"/>
    <x v="0"/>
    <n v="7000"/>
    <n v="10.715086612341178"/>
    <s v="eri-4"/>
    <m/>
    <x v="1"/>
    <s v="LAGA Cameroon"/>
    <x v="0"/>
    <n v="653.28449999999998"/>
  </r>
  <r>
    <d v="2024-02-02T00:00:00"/>
    <s v="Feeding"/>
    <x v="1"/>
    <x v="0"/>
    <n v="5000"/>
    <n v="7.6536332945294125"/>
    <s v="eri-r"/>
    <m/>
    <x v="1"/>
    <s v="LAGA Cameroon"/>
    <x v="0"/>
    <n v="653.28449999999998"/>
  </r>
  <r>
    <d v="2024-02-02T00:00:00"/>
    <s v="Local Transport"/>
    <x v="1"/>
    <x v="0"/>
    <n v="1500"/>
    <n v="2.2960899883588239"/>
    <s v="eri-r"/>
    <m/>
    <x v="1"/>
    <s v="LAGA Cameroon"/>
    <x v="0"/>
    <n v="653.28449999999998"/>
  </r>
  <r>
    <d v="2024-02-02T00:00:00"/>
    <s v="The horizon newspaper E"/>
    <x v="4"/>
    <x v="3"/>
    <n v="10000"/>
    <n v="13.500378010584296"/>
    <s v="ann-r"/>
    <m/>
    <x v="4"/>
    <s v="LAGA Cameroon"/>
    <x v="1"/>
    <n v="740.72"/>
  </r>
  <r>
    <d v="2024-02-02T00:00:00"/>
    <s v="Local Transport"/>
    <x v="1"/>
    <x v="3"/>
    <n v="1800"/>
    <n v="2.4300680419051734"/>
    <s v="ann-r"/>
    <m/>
    <x v="4"/>
    <s v="LAGA Cameroon"/>
    <x v="1"/>
    <n v="740.72"/>
  </r>
  <r>
    <d v="2024-02-02T00:00:00"/>
    <s v="Local Transport"/>
    <x v="1"/>
    <x v="1"/>
    <n v="2500"/>
    <n v="3.3750945026460739"/>
    <s v="aim-r"/>
    <m/>
    <x v="2"/>
    <s v="LAGA Cameroon"/>
    <x v="1"/>
    <n v="740.72"/>
  </r>
  <r>
    <d v="2024-02-02T00:00:00"/>
    <s v="Doula-Yaounde"/>
    <x v="1"/>
    <x v="1"/>
    <n v="7000"/>
    <n v="9.4502646074090073"/>
    <s v="aim-2"/>
    <m/>
    <x v="2"/>
    <s v="LAGA Cameroon"/>
    <x v="1"/>
    <n v="740.72"/>
  </r>
  <r>
    <d v="2024-02-02T00:00:00"/>
    <s v="Feeding"/>
    <x v="2"/>
    <x v="1"/>
    <n v="5000"/>
    <n v="6.7501890052921478"/>
    <s v="aim-r"/>
    <m/>
    <x v="2"/>
    <s v="LAGA Cameroon"/>
    <x v="1"/>
    <n v="740.72"/>
  </r>
  <r>
    <d v="2024-02-02T00:00:00"/>
    <s v="Local Transport"/>
    <x v="1"/>
    <x v="1"/>
    <n v="1500"/>
    <n v="2.0250567015876442"/>
    <s v="Love-r"/>
    <m/>
    <x v="5"/>
    <s v="LAGA Cameroon"/>
    <x v="1"/>
    <n v="740.72"/>
  </r>
  <r>
    <d v="2024-02-02T00:00:00"/>
    <s v="Local Transport"/>
    <x v="1"/>
    <x v="4"/>
    <n v="1800"/>
    <n v="3.053745928338762"/>
    <s v="reb-r"/>
    <m/>
    <x v="12"/>
    <s v="LAGA Cameroon"/>
    <x v="2"/>
    <n v="589.44000000000005"/>
  </r>
  <r>
    <d v="2024-02-02T00:00:00"/>
    <s v="Douala-Yaounde"/>
    <x v="1"/>
    <x v="2"/>
    <n v="7000"/>
    <n v="9.4502646074090073"/>
    <s v="i54-2"/>
    <m/>
    <x v="11"/>
    <s v="LAGA Cameroon"/>
    <x v="1"/>
    <n v="740.72"/>
  </r>
  <r>
    <d v="2024-02-02T00:00:00"/>
    <s v="Feeding"/>
    <x v="2"/>
    <x v="2"/>
    <n v="5000"/>
    <n v="6.7501890052921478"/>
    <s v="i54-r"/>
    <m/>
    <x v="11"/>
    <s v="LAGA Cameroon"/>
    <x v="1"/>
    <n v="740.72"/>
  </r>
  <r>
    <d v="2024-02-02T00:00:00"/>
    <s v="Local Transport"/>
    <x v="1"/>
    <x v="2"/>
    <n v="2000"/>
    <n v="2.700075602116859"/>
    <s v="i54-r"/>
    <m/>
    <x v="11"/>
    <s v="LAGA Cameroon"/>
    <x v="1"/>
    <n v="740.72"/>
  </r>
  <r>
    <d v="2024-02-02T00:00:00"/>
    <s v="Local Transport"/>
    <x v="1"/>
    <x v="4"/>
    <n v="2800"/>
    <n v="4.7502714440825189"/>
    <s v="Uni-r"/>
    <m/>
    <x v="13"/>
    <s v="LAGA Cameroon"/>
    <x v="2"/>
    <n v="589.44000000000005"/>
  </r>
  <r>
    <d v="2024-02-02T00:00:00"/>
    <s v="Douala-Yaounde"/>
    <x v="1"/>
    <x v="2"/>
    <n v="7000"/>
    <n v="9.4502646074090073"/>
    <s v="i27-2"/>
    <m/>
    <x v="3"/>
    <s v="LAGA Cameroon"/>
    <x v="1"/>
    <n v="740.72"/>
  </r>
  <r>
    <d v="2024-02-02T00:00:00"/>
    <s v="Feeding"/>
    <x v="2"/>
    <x v="2"/>
    <n v="5000"/>
    <n v="6.7501890052921478"/>
    <s v="i27-r"/>
    <m/>
    <x v="3"/>
    <s v="LAGA Cameroon"/>
    <x v="1"/>
    <n v="740.72"/>
  </r>
  <r>
    <d v="2024-02-02T00:00:00"/>
    <s v="Local Transport"/>
    <x v="1"/>
    <x v="2"/>
    <n v="2000"/>
    <n v="2.700075602116859"/>
    <s v="i27-r"/>
    <m/>
    <x v="3"/>
    <s v="LAGA Cameroon"/>
    <x v="1"/>
    <n v="740.72"/>
  </r>
  <r>
    <d v="2024-02-02T00:00:00"/>
    <s v="Douala-Yaounde"/>
    <x v="1"/>
    <x v="2"/>
    <n v="7000"/>
    <n v="9.4502646074090073"/>
    <s v="i49-r"/>
    <m/>
    <x v="8"/>
    <s v="LAGA Cameroon"/>
    <x v="1"/>
    <n v="740.72"/>
  </r>
  <r>
    <d v="2024-02-02T00:00:00"/>
    <s v="Local Transport"/>
    <x v="1"/>
    <x v="2"/>
    <n v="3300"/>
    <n v="4.4551247434928181"/>
    <s v="i49-r"/>
    <m/>
    <x v="8"/>
    <s v="LAGA Cameroon"/>
    <x v="1"/>
    <n v="740.72"/>
  </r>
  <r>
    <d v="2024-02-02T00:00:00"/>
    <s v="Feeding"/>
    <x v="2"/>
    <x v="2"/>
    <n v="5000"/>
    <n v="6.7501890052921478"/>
    <s v="i49-r"/>
    <m/>
    <x v="8"/>
    <s v="LAGA Cameroon"/>
    <x v="1"/>
    <n v="740.72"/>
  </r>
  <r>
    <d v="2024-02-02T00:00:00"/>
    <s v="Local Transport"/>
    <x v="1"/>
    <x v="1"/>
    <n v="2000"/>
    <n v="2.700075602116859"/>
    <s v="ste-r"/>
    <m/>
    <x v="6"/>
    <s v="LAGA Cameroon"/>
    <x v="1"/>
    <n v="740.72"/>
  </r>
  <r>
    <d v="2024-02-02T00:00:00"/>
    <s v="Local Transport"/>
    <x v="1"/>
    <x v="2"/>
    <n v="2600"/>
    <n v="3.5100982827519167"/>
    <s v="i69-r"/>
    <m/>
    <x v="9"/>
    <s v="LAGA Cameroon"/>
    <x v="1"/>
    <n v="740.72"/>
  </r>
  <r>
    <d v="2024-02-02T00:00:00"/>
    <s v="Local Transport"/>
    <x v="1"/>
    <x v="1"/>
    <n v="1200"/>
    <n v="1.6200453612701156"/>
    <s v="fr-r"/>
    <m/>
    <x v="7"/>
    <s v="LAGA Cameroon"/>
    <x v="1"/>
    <n v="740.72"/>
  </r>
  <r>
    <d v="2024-02-02T00:00:00"/>
    <s v="Local Transport"/>
    <x v="1"/>
    <x v="2"/>
    <n v="1950"/>
    <n v="2.6325737120639379"/>
    <s v="i95-r"/>
    <m/>
    <x v="10"/>
    <s v="LAGA Cameroon"/>
    <x v="1"/>
    <n v="740.72"/>
  </r>
  <r>
    <d v="2024-02-03T00:00:00"/>
    <s v="Phone"/>
    <x v="0"/>
    <x v="4"/>
    <n v="2500"/>
    <n v="4.241313789359392"/>
    <s v="Phone-28"/>
    <m/>
    <x v="13"/>
    <s v="LAGA Cameroon"/>
    <x v="2"/>
    <n v="589.44000000000005"/>
  </r>
  <r>
    <d v="2024-02-03T00:00:00"/>
    <s v="Phone"/>
    <x v="0"/>
    <x v="0"/>
    <n v="5000"/>
    <n v="7.6536332945294125"/>
    <s v="Phone-29"/>
    <m/>
    <x v="0"/>
    <s v="LAGA Cameroon"/>
    <x v="0"/>
    <n v="653.28449999999998"/>
  </r>
  <r>
    <d v="2024-02-03T00:00:00"/>
    <s v="Phone"/>
    <x v="0"/>
    <x v="0"/>
    <n v="5000"/>
    <n v="7.6536332945294125"/>
    <s v="Phone-30"/>
    <m/>
    <x v="1"/>
    <s v="LAGA Cameroon"/>
    <x v="0"/>
    <n v="653.28449999999998"/>
  </r>
  <r>
    <d v="2024-02-03T00:00:00"/>
    <s v="Phone"/>
    <x v="0"/>
    <x v="1"/>
    <n v="5000"/>
    <n v="6.7501890052921478"/>
    <s v="Phone-31"/>
    <m/>
    <x v="2"/>
    <s v="LAGA Cameroon"/>
    <x v="1"/>
    <n v="740.72"/>
  </r>
  <r>
    <d v="2024-02-03T00:00:00"/>
    <s v="Phone"/>
    <x v="0"/>
    <x v="2"/>
    <n v="5000"/>
    <n v="6.7501890052921478"/>
    <s v="Phone-32"/>
    <m/>
    <x v="3"/>
    <s v="LAGA Cameroon"/>
    <x v="1"/>
    <n v="740.72"/>
  </r>
  <r>
    <d v="2024-02-03T00:00:00"/>
    <s v="Phone"/>
    <x v="0"/>
    <x v="3"/>
    <n v="2500"/>
    <n v="3.3750945026460739"/>
    <s v="Phone-33"/>
    <m/>
    <x v="4"/>
    <s v="LAGA Cameroon"/>
    <x v="1"/>
    <n v="740.72"/>
  </r>
  <r>
    <d v="2024-02-03T00:00:00"/>
    <s v="Phone"/>
    <x v="0"/>
    <x v="1"/>
    <n v="2500"/>
    <n v="3.3750945026460739"/>
    <s v="Phone-34"/>
    <m/>
    <x v="5"/>
    <s v="LAGA Cameroon"/>
    <x v="1"/>
    <n v="740.72"/>
  </r>
  <r>
    <d v="2024-02-03T00:00:00"/>
    <s v="Phone"/>
    <x v="0"/>
    <x v="1"/>
    <n v="2500"/>
    <n v="3.3750945026460739"/>
    <s v="Phone-35"/>
    <m/>
    <x v="6"/>
    <s v="LAGA Cameroon"/>
    <x v="1"/>
    <n v="740.72"/>
  </r>
  <r>
    <d v="2024-02-03T00:00:00"/>
    <s v="Phone"/>
    <x v="0"/>
    <x v="1"/>
    <n v="2500"/>
    <n v="3.3750945026460739"/>
    <s v="Phone-36"/>
    <m/>
    <x v="7"/>
    <s v="LAGA Cameroon"/>
    <x v="1"/>
    <n v="740.72"/>
  </r>
  <r>
    <d v="2024-02-03T00:00:00"/>
    <s v="Phone"/>
    <x v="0"/>
    <x v="2"/>
    <n v="5000"/>
    <n v="6.7501890052921478"/>
    <s v="Phone-37"/>
    <m/>
    <x v="8"/>
    <s v="LAGA Cameroon"/>
    <x v="1"/>
    <n v="740.72"/>
  </r>
  <r>
    <d v="2024-02-03T00:00:00"/>
    <s v="Phone"/>
    <x v="0"/>
    <x v="2"/>
    <n v="2500"/>
    <n v="3.3750945026460739"/>
    <s v="Phone-38"/>
    <m/>
    <x v="8"/>
    <s v="LAGA Cameroon"/>
    <x v="1"/>
    <n v="740.72"/>
  </r>
  <r>
    <d v="2024-02-03T00:00:00"/>
    <s v="Phone"/>
    <x v="0"/>
    <x v="2"/>
    <n v="2500"/>
    <n v="3.3750945026460739"/>
    <s v="Phone-39"/>
    <m/>
    <x v="9"/>
    <s v="LAGA Cameroon"/>
    <x v="1"/>
    <n v="740.72"/>
  </r>
  <r>
    <d v="2024-02-03T00:00:00"/>
    <s v="Phone"/>
    <x v="0"/>
    <x v="2"/>
    <n v="2500"/>
    <n v="3.3750945026460739"/>
    <s v="Phone-40"/>
    <m/>
    <x v="10"/>
    <s v="LAGA Cameroon"/>
    <x v="1"/>
    <n v="740.72"/>
  </r>
  <r>
    <d v="2024-02-03T00:00:00"/>
    <s v="Phone"/>
    <x v="0"/>
    <x v="2"/>
    <n v="2500"/>
    <n v="3.3750945026460739"/>
    <s v="Phone-41"/>
    <m/>
    <x v="11"/>
    <s v="LAGA Cameroon"/>
    <x v="1"/>
    <n v="740.72"/>
  </r>
  <r>
    <d v="2024-02-03T00:00:00"/>
    <s v="Phone"/>
    <x v="0"/>
    <x v="4"/>
    <n v="2500"/>
    <n v="4.241313789359392"/>
    <s v="Phone-42"/>
    <m/>
    <x v="12"/>
    <s v="LAGA Cameroon"/>
    <x v="2"/>
    <n v="589.44000000000005"/>
  </r>
  <r>
    <d v="2024-02-03T00:00:00"/>
    <s v="Phone"/>
    <x v="0"/>
    <x v="4"/>
    <n v="2500"/>
    <n v="4.241313789359392"/>
    <s v="Phone-43"/>
    <m/>
    <x v="13"/>
    <s v="LAGA Cameroon"/>
    <x v="2"/>
    <n v="589.44000000000005"/>
  </r>
  <r>
    <d v="2024-02-03T00:00:00"/>
    <s v="Local Transport"/>
    <x v="1"/>
    <x v="0"/>
    <n v="1800"/>
    <n v="2.7553079860305885"/>
    <s v="eri-r"/>
    <m/>
    <x v="1"/>
    <s v="LAGA Cameroon"/>
    <x v="0"/>
    <n v="653.28449999999998"/>
  </r>
  <r>
    <d v="2024-02-03T00:00:00"/>
    <s v="Local Transport"/>
    <x v="1"/>
    <x v="3"/>
    <n v="1900"/>
    <n v="2.5650718220110162"/>
    <s v="ann-r"/>
    <m/>
    <x v="4"/>
    <s v="LAGA Cameroon"/>
    <x v="1"/>
    <n v="740.72"/>
  </r>
  <r>
    <d v="2024-02-03T00:00:00"/>
    <s v="Local Transport"/>
    <x v="1"/>
    <x v="1"/>
    <n v="1900"/>
    <n v="2.5650718220110162"/>
    <s v="aim-r"/>
    <m/>
    <x v="2"/>
    <s v="LAGA Cameroon"/>
    <x v="1"/>
    <n v="740.72"/>
  </r>
  <r>
    <d v="2024-02-03T00:00:00"/>
    <s v="Local Transport"/>
    <x v="1"/>
    <x v="1"/>
    <n v="1500"/>
    <n v="2.0250567015876442"/>
    <s v="Love-r"/>
    <m/>
    <x v="5"/>
    <s v="LAGA Cameroon"/>
    <x v="1"/>
    <n v="740.72"/>
  </r>
  <r>
    <d v="2024-02-03T00:00:00"/>
    <s v="Local Transport"/>
    <x v="1"/>
    <x v="4"/>
    <n v="1900"/>
    <n v="3.2233984799131377"/>
    <s v="reb-r"/>
    <m/>
    <x v="12"/>
    <s v="LAGA Cameroon"/>
    <x v="2"/>
    <n v="589.44000000000005"/>
  </r>
  <r>
    <d v="2024-02-03T00:00:00"/>
    <s v="Local Transport"/>
    <x v="1"/>
    <x v="2"/>
    <n v="2200"/>
    <n v="2.9700831623285451"/>
    <s v="i54-r"/>
    <m/>
    <x v="11"/>
    <s v="LAGA Cameroon"/>
    <x v="1"/>
    <n v="740.72"/>
  </r>
  <r>
    <d v="2024-02-03T00:00:00"/>
    <s v="Local Transport"/>
    <x v="1"/>
    <x v="4"/>
    <n v="3400"/>
    <n v="5.7681867535287727"/>
    <s v="Uni-r"/>
    <m/>
    <x v="13"/>
    <s v="LAGA Cameroon"/>
    <x v="2"/>
    <n v="589.44000000000005"/>
  </r>
  <r>
    <d v="2024-02-03T00:00:00"/>
    <s v="Local Transport"/>
    <x v="1"/>
    <x v="2"/>
    <n v="3200"/>
    <n v="4.3201209633869748"/>
    <s v="i27-r"/>
    <m/>
    <x v="3"/>
    <s v="LAGA Cameroon"/>
    <x v="1"/>
    <n v="740.72"/>
  </r>
  <r>
    <d v="2024-02-03T00:00:00"/>
    <s v="Local Transport"/>
    <x v="1"/>
    <x v="2"/>
    <n v="2500"/>
    <n v="3.3750945026460739"/>
    <s v="i49-r"/>
    <m/>
    <x v="8"/>
    <s v="LAGA Cameroon"/>
    <x v="1"/>
    <n v="740.72"/>
  </r>
  <r>
    <d v="2024-02-03T00:00:00"/>
    <s v="Local Transport"/>
    <x v="1"/>
    <x v="1"/>
    <n v="2000"/>
    <n v="2.700075602116859"/>
    <s v="ste-r"/>
    <m/>
    <x v="6"/>
    <s v="LAGA Cameroon"/>
    <x v="1"/>
    <n v="740.72"/>
  </r>
  <r>
    <d v="2024-02-03T00:00:00"/>
    <s v="Local Transport"/>
    <x v="1"/>
    <x v="2"/>
    <n v="2600"/>
    <n v="3.5100982827519167"/>
    <s v="i69-r"/>
    <m/>
    <x v="9"/>
    <s v="LAGA Cameroon"/>
    <x v="1"/>
    <n v="740.72"/>
  </r>
  <r>
    <d v="2024-02-03T00:00:00"/>
    <s v="Local Transport"/>
    <x v="1"/>
    <x v="1"/>
    <n v="1400"/>
    <n v="1.8900529214818014"/>
    <s v="fr-r"/>
    <m/>
    <x v="7"/>
    <s v="LAGA Cameroon"/>
    <x v="1"/>
    <n v="740.72"/>
  </r>
  <r>
    <d v="2024-02-03T00:00:00"/>
    <s v="Local Transport"/>
    <x v="1"/>
    <x v="2"/>
    <n v="2750"/>
    <n v="3.7126039529106816"/>
    <s v="i95-r"/>
    <m/>
    <x v="10"/>
    <s v="LAGA Cameroon"/>
    <x v="1"/>
    <n v="740.72"/>
  </r>
  <r>
    <d v="2024-02-04T00:00:00"/>
    <s v="Phone"/>
    <x v="0"/>
    <x v="0"/>
    <n v="5000"/>
    <n v="7.6536332945294125"/>
    <s v="Phone-44"/>
    <m/>
    <x v="0"/>
    <s v="LAGA Cameroon"/>
    <x v="0"/>
    <n v="653.28449999999998"/>
  </r>
  <r>
    <d v="2024-02-04T00:00:00"/>
    <s v="Phone"/>
    <x v="0"/>
    <x v="0"/>
    <n v="5000"/>
    <n v="7.6536332945294125"/>
    <s v="Phone-45"/>
    <m/>
    <x v="1"/>
    <s v="LAGA Cameroon"/>
    <x v="0"/>
    <n v="653.28449999999998"/>
  </r>
  <r>
    <d v="2024-02-04T00:00:00"/>
    <s v="Phone"/>
    <x v="0"/>
    <x v="1"/>
    <n v="5000"/>
    <n v="6.7501890052921478"/>
    <s v="Phone-46"/>
    <m/>
    <x v="2"/>
    <s v="LAGA Cameroon"/>
    <x v="1"/>
    <n v="740.72"/>
  </r>
  <r>
    <d v="2024-02-04T00:00:00"/>
    <s v="Phone"/>
    <x v="0"/>
    <x v="2"/>
    <n v="5000"/>
    <n v="6.7501890052921478"/>
    <s v="Phone-47"/>
    <m/>
    <x v="3"/>
    <s v="LAGA Cameroon"/>
    <x v="1"/>
    <n v="740.72"/>
  </r>
  <r>
    <d v="2024-02-04T00:00:00"/>
    <s v="Phone"/>
    <x v="0"/>
    <x v="4"/>
    <n v="2500"/>
    <n v="4.241313789359392"/>
    <s v="Phone-48"/>
    <m/>
    <x v="13"/>
    <s v="LAGA Cameroon"/>
    <x v="2"/>
    <n v="589.44000000000005"/>
  </r>
  <r>
    <d v="2024-02-04T00:00:00"/>
    <s v="Local Transport"/>
    <x v="1"/>
    <x v="0"/>
    <n v="1600"/>
    <n v="2.4491626542494123"/>
    <s v="eri-r"/>
    <m/>
    <x v="1"/>
    <s v="LAGA Cameroon"/>
    <x v="0"/>
    <n v="653.28449999999998"/>
  </r>
  <r>
    <d v="2024-02-04T00:00:00"/>
    <s v="Local Transport"/>
    <x v="1"/>
    <x v="1"/>
    <n v="2000"/>
    <n v="2.700075602116859"/>
    <s v="ste-r"/>
    <m/>
    <x v="6"/>
    <s v="LAGA Cameroon"/>
    <x v="1"/>
    <n v="740.72"/>
  </r>
  <r>
    <d v="2024-02-04T00:00:00"/>
    <s v="Local Transport"/>
    <x v="1"/>
    <x v="2"/>
    <n v="2000"/>
    <n v="2.700075602116859"/>
    <s v="i69-r"/>
    <m/>
    <x v="9"/>
    <s v="LAGA Cameroon"/>
    <x v="1"/>
    <n v="740.72"/>
  </r>
  <r>
    <d v="2024-02-04T00:00:00"/>
    <s v="Local Transport"/>
    <x v="1"/>
    <x v="1"/>
    <n v="1200"/>
    <n v="1.6200453612701156"/>
    <s v="fr-r"/>
    <m/>
    <x v="7"/>
    <s v="LAGA Cameroon"/>
    <x v="1"/>
    <n v="740.72"/>
  </r>
  <r>
    <d v="2024-02-05T00:00:00"/>
    <s v="Phone"/>
    <x v="0"/>
    <x v="0"/>
    <n v="5000"/>
    <n v="7.6536332945294125"/>
    <s v="Phone-49"/>
    <m/>
    <x v="0"/>
    <s v="LAGA Cameroon"/>
    <x v="0"/>
    <n v="653.28449999999998"/>
  </r>
  <r>
    <d v="2024-02-05T00:00:00"/>
    <s v="Phone"/>
    <x v="0"/>
    <x v="0"/>
    <n v="5000"/>
    <n v="7.6536332945294125"/>
    <s v="Phone-50"/>
    <m/>
    <x v="1"/>
    <s v="LAGA Cameroon"/>
    <x v="0"/>
    <n v="653.28449999999998"/>
  </r>
  <r>
    <d v="2024-02-05T00:00:00"/>
    <s v="Phone"/>
    <x v="0"/>
    <x v="1"/>
    <n v="5000"/>
    <n v="6.7501890052921478"/>
    <s v="Phone-51"/>
    <m/>
    <x v="2"/>
    <s v="LAGA Cameroon"/>
    <x v="1"/>
    <n v="740.72"/>
  </r>
  <r>
    <d v="2024-02-05T00:00:00"/>
    <s v="Phone"/>
    <x v="0"/>
    <x v="2"/>
    <n v="5000"/>
    <n v="6.7501890052921478"/>
    <s v="Phone-52"/>
    <m/>
    <x v="3"/>
    <s v="LAGA Cameroon"/>
    <x v="1"/>
    <n v="740.72"/>
  </r>
  <r>
    <d v="2024-02-05T00:00:00"/>
    <s v="Phone"/>
    <x v="0"/>
    <x v="3"/>
    <n v="2500"/>
    <n v="3.3750945026460739"/>
    <s v="Phone-53"/>
    <m/>
    <x v="4"/>
    <s v="LAGA Cameroon"/>
    <x v="1"/>
    <n v="740.72"/>
  </r>
  <r>
    <d v="2024-02-05T00:00:00"/>
    <s v="Phone"/>
    <x v="0"/>
    <x v="1"/>
    <n v="2500"/>
    <n v="3.3750945026460739"/>
    <s v="Phone-54"/>
    <m/>
    <x v="5"/>
    <s v="LAGA Cameroon"/>
    <x v="1"/>
    <n v="740.72"/>
  </r>
  <r>
    <d v="2024-02-05T00:00:00"/>
    <s v="Phone"/>
    <x v="0"/>
    <x v="1"/>
    <n v="2500"/>
    <n v="3.3750945026460739"/>
    <s v="Phone-55"/>
    <m/>
    <x v="6"/>
    <s v="LAGA Cameroon"/>
    <x v="1"/>
    <n v="740.72"/>
  </r>
  <r>
    <d v="2024-02-05T00:00:00"/>
    <s v="Phone"/>
    <x v="0"/>
    <x v="1"/>
    <n v="2500"/>
    <n v="3.3750945026460739"/>
    <s v="Phone-56"/>
    <m/>
    <x v="7"/>
    <s v="LAGA Cameroon"/>
    <x v="1"/>
    <n v="740.72"/>
  </r>
  <r>
    <d v="2024-02-05T00:00:00"/>
    <s v="Phone"/>
    <x v="0"/>
    <x v="2"/>
    <n v="2500"/>
    <n v="3.3750945026460739"/>
    <s v="Phone-57"/>
    <m/>
    <x v="8"/>
    <s v="LAGA Cameroon"/>
    <x v="1"/>
    <n v="740.72"/>
  </r>
  <r>
    <d v="2024-02-05T00:00:00"/>
    <s v="Phone"/>
    <x v="0"/>
    <x v="2"/>
    <n v="2500"/>
    <n v="3.3750945026460739"/>
    <s v="Phone-58"/>
    <m/>
    <x v="9"/>
    <s v="LAGA Cameroon"/>
    <x v="1"/>
    <n v="740.72"/>
  </r>
  <r>
    <d v="2024-02-05T00:00:00"/>
    <s v="Phone"/>
    <x v="0"/>
    <x v="2"/>
    <n v="2500"/>
    <n v="3.3750945026460739"/>
    <s v="Phone-59"/>
    <m/>
    <x v="10"/>
    <s v="LAGA Cameroon"/>
    <x v="1"/>
    <n v="740.72"/>
  </r>
  <r>
    <d v="2024-02-05T00:00:00"/>
    <s v="Phone"/>
    <x v="0"/>
    <x v="2"/>
    <n v="2500"/>
    <n v="3.3750945026460739"/>
    <s v="Phone-60"/>
    <m/>
    <x v="11"/>
    <s v="LAGA Cameroon"/>
    <x v="1"/>
    <n v="740.72"/>
  </r>
  <r>
    <d v="2024-02-05T00:00:00"/>
    <s v="Phone"/>
    <x v="0"/>
    <x v="4"/>
    <n v="2500"/>
    <n v="4.241313789359392"/>
    <s v="Phone-61"/>
    <m/>
    <x v="12"/>
    <s v="LAGA Cameroon"/>
    <x v="2"/>
    <n v="589.44000000000005"/>
  </r>
  <r>
    <d v="2024-02-05T00:00:00"/>
    <s v="Phone"/>
    <x v="0"/>
    <x v="4"/>
    <n v="2500"/>
    <n v="4.241313789359392"/>
    <s v="Phone-62"/>
    <m/>
    <x v="13"/>
    <s v="LAGA Cameroon"/>
    <x v="2"/>
    <n v="589.44000000000005"/>
  </r>
  <r>
    <d v="2024-02-05T00:00:00"/>
    <s v="Local Transport"/>
    <x v="1"/>
    <x v="0"/>
    <n v="2900"/>
    <n v="4.4391073108270591"/>
    <s v="arrey-r"/>
    <m/>
    <x v="0"/>
    <s v="LAGA Cameroon"/>
    <x v="0"/>
    <n v="653.28449999999998"/>
  </r>
  <r>
    <d v="2024-02-05T00:00:00"/>
    <s v="Local Transport "/>
    <x v="1"/>
    <x v="0"/>
    <n v="1600"/>
    <n v="2.4491626542494123"/>
    <s v="eri-r"/>
    <m/>
    <x v="1"/>
    <s v="LAGA Cameroon"/>
    <x v="0"/>
    <n v="653.28449999999998"/>
  </r>
  <r>
    <d v="2024-02-05T00:00:00"/>
    <s v="Local Transport"/>
    <x v="1"/>
    <x v="3"/>
    <n v="1800"/>
    <n v="2.4300680419051734"/>
    <s v="ann-r"/>
    <m/>
    <x v="4"/>
    <s v="LAGA Cameroon"/>
    <x v="1"/>
    <n v="740.72"/>
  </r>
  <r>
    <d v="2024-02-05T00:00:00"/>
    <s v="14 Newspaper"/>
    <x v="5"/>
    <x v="3"/>
    <n v="5700"/>
    <n v="7.6952154660330487"/>
    <s v="ann-1"/>
    <m/>
    <x v="4"/>
    <s v="LAGA Cameroon"/>
    <x v="1"/>
    <n v="740.72"/>
  </r>
  <r>
    <d v="2024-02-05T00:00:00"/>
    <s v="Local Transport"/>
    <x v="1"/>
    <x v="1"/>
    <n v="1950"/>
    <n v="2.6325737120639379"/>
    <s v="aim-r"/>
    <m/>
    <x v="2"/>
    <s v="LAGA Cameroon"/>
    <x v="1"/>
    <n v="740.72"/>
  </r>
  <r>
    <d v="2024-02-05T00:00:00"/>
    <s v="Local Transport"/>
    <x v="1"/>
    <x v="1"/>
    <n v="1500"/>
    <n v="2.0250567015876442"/>
    <s v="Love-r"/>
    <m/>
    <x v="5"/>
    <s v="LAGA Cameroon"/>
    <x v="1"/>
    <n v="740.72"/>
  </r>
  <r>
    <d v="2024-02-05T00:00:00"/>
    <s v="Local Transport"/>
    <x v="1"/>
    <x v="4"/>
    <n v="2900"/>
    <n v="4.9199239956568945"/>
    <s v="reb-r"/>
    <m/>
    <x v="12"/>
    <s v="LAGA Cameroon"/>
    <x v="2"/>
    <n v="589.44000000000005"/>
  </r>
  <r>
    <d v="2024-02-05T00:00:00"/>
    <s v="Local Transport"/>
    <x v="1"/>
    <x v="2"/>
    <n v="2200"/>
    <n v="2.9700831623285451"/>
    <s v="i54-r"/>
    <m/>
    <x v="11"/>
    <s v="LAGA Cameroon"/>
    <x v="1"/>
    <n v="740.72"/>
  </r>
  <r>
    <d v="2024-02-05T00:00:00"/>
    <s v="Birthday gift to wilfried"/>
    <x v="6"/>
    <x v="5"/>
    <n v="10000"/>
    <n v="16.965255157437568"/>
    <s v="Uni-1"/>
    <m/>
    <x v="13"/>
    <s v="LAGA Cameroon"/>
    <x v="2"/>
    <n v="589.44000000000005"/>
  </r>
  <r>
    <d v="2024-02-05T00:00:00"/>
    <s v="x2 Water candles "/>
    <x v="5"/>
    <x v="4"/>
    <n v="10000"/>
    <n v="16.965255157437568"/>
    <s v="Uni-2"/>
    <m/>
    <x v="13"/>
    <s v="LAGA Cameroon"/>
    <x v="2"/>
    <n v="589.44000000000005"/>
  </r>
  <r>
    <d v="2024-02-05T00:00:00"/>
    <s v="1 Distributor"/>
    <x v="5"/>
    <x v="4"/>
    <n v="7000"/>
    <n v="11.875678610206297"/>
    <s v="Uni-3"/>
    <m/>
    <x v="13"/>
    <s v="LAGA Cameroon"/>
    <x v="2"/>
    <n v="589.44000000000005"/>
  </r>
  <r>
    <d v="2024-02-05T00:00:00"/>
    <s v="Local Transport"/>
    <x v="1"/>
    <x v="4"/>
    <n v="3400"/>
    <n v="5.7681867535287727"/>
    <s v="Uni-r"/>
    <m/>
    <x v="13"/>
    <s v="LAGA Cameroon"/>
    <x v="2"/>
    <n v="589.44000000000005"/>
  </r>
  <r>
    <d v="2024-02-05T00:00:00"/>
    <s v="Hired Taxi"/>
    <x v="1"/>
    <x v="4"/>
    <n v="3500"/>
    <n v="5.9378393051031484"/>
    <s v="Uni-r"/>
    <m/>
    <x v="13"/>
    <s v="LAGA Cameroon"/>
    <x v="2"/>
    <n v="589.44000000000005"/>
  </r>
  <r>
    <d v="2024-02-05T00:00:00"/>
    <s v="Local Transport"/>
    <x v="1"/>
    <x v="2"/>
    <n v="2000"/>
    <n v="2.700075602116859"/>
    <s v="i27-r"/>
    <m/>
    <x v="3"/>
    <s v="LAGA Cameroon"/>
    <x v="1"/>
    <n v="740.72"/>
  </r>
  <r>
    <d v="2024-02-05T00:00:00"/>
    <s v="Local Transport"/>
    <x v="1"/>
    <x v="2"/>
    <n v="3600"/>
    <n v="4.8601360838103469"/>
    <s v="1-i49-3"/>
    <m/>
    <x v="8"/>
    <s v="LAGA Cameroon"/>
    <x v="1"/>
    <n v="740.72"/>
  </r>
  <r>
    <d v="2024-02-05T00:00:00"/>
    <s v="Local Transport"/>
    <x v="1"/>
    <x v="1"/>
    <n v="2000"/>
    <n v="2.700075602116859"/>
    <s v="ste-r"/>
    <m/>
    <x v="6"/>
    <s v="LAGA Cameroon"/>
    <x v="1"/>
    <n v="740.72"/>
  </r>
  <r>
    <d v="2024-02-05T00:00:00"/>
    <s v="Local Transport"/>
    <x v="1"/>
    <x v="1"/>
    <n v="1400"/>
    <n v="1.8900529214818014"/>
    <s v="fr-r"/>
    <m/>
    <x v="7"/>
    <s v="LAGA Cameroon"/>
    <x v="1"/>
    <n v="740.72"/>
  </r>
  <r>
    <d v="2024-02-05T00:00:00"/>
    <s v="Local Transport"/>
    <x v="1"/>
    <x v="2"/>
    <n v="1950"/>
    <n v="2.6325737120639379"/>
    <s v="i95-r"/>
    <m/>
    <x v="10"/>
    <s v="LAGA Cameroon"/>
    <x v="1"/>
    <n v="740.72"/>
  </r>
  <r>
    <d v="2024-02-06T00:00:00"/>
    <s v="Phone"/>
    <x v="0"/>
    <x v="0"/>
    <n v="5000"/>
    <n v="7.6536332945294125"/>
    <s v="Phone-63"/>
    <m/>
    <x v="0"/>
    <s v="LAGA Cameroon"/>
    <x v="0"/>
    <n v="653.28449999999998"/>
  </r>
  <r>
    <d v="2024-02-06T00:00:00"/>
    <s v="Phone"/>
    <x v="0"/>
    <x v="0"/>
    <n v="5000"/>
    <n v="7.6536332945294125"/>
    <s v="Phone-64"/>
    <m/>
    <x v="1"/>
    <s v="LAGA Cameroon"/>
    <x v="0"/>
    <n v="653.28449999999998"/>
  </r>
  <r>
    <d v="2024-02-06T00:00:00"/>
    <s v="Phone"/>
    <x v="0"/>
    <x v="1"/>
    <n v="5000"/>
    <n v="6.7501890052921478"/>
    <s v="Phone-65"/>
    <m/>
    <x v="2"/>
    <s v="LAGA Cameroon"/>
    <x v="1"/>
    <n v="740.72"/>
  </r>
  <r>
    <d v="2024-02-06T00:00:00"/>
    <s v="Phone"/>
    <x v="0"/>
    <x v="2"/>
    <n v="5000"/>
    <n v="6.7501890052921478"/>
    <s v="Phone-66"/>
    <m/>
    <x v="3"/>
    <s v="LAGA Cameroon"/>
    <x v="1"/>
    <n v="740.72"/>
  </r>
  <r>
    <d v="2024-02-06T00:00:00"/>
    <s v="Phone"/>
    <x v="0"/>
    <x v="3"/>
    <n v="2500"/>
    <n v="3.3750945026460739"/>
    <s v="Phone-67"/>
    <m/>
    <x v="4"/>
    <s v="LAGA Cameroon"/>
    <x v="1"/>
    <n v="740.72"/>
  </r>
  <r>
    <d v="2024-02-06T00:00:00"/>
    <s v="Phone"/>
    <x v="0"/>
    <x v="1"/>
    <n v="2500"/>
    <n v="3.3750945026460739"/>
    <s v="Phone-68"/>
    <m/>
    <x v="5"/>
    <s v="LAGA Cameroon"/>
    <x v="1"/>
    <n v="740.72"/>
  </r>
  <r>
    <d v="2024-02-06T00:00:00"/>
    <s v="Phone"/>
    <x v="0"/>
    <x v="1"/>
    <n v="2500"/>
    <n v="3.3750945026460739"/>
    <s v="Phone-69"/>
    <m/>
    <x v="6"/>
    <s v="LAGA Cameroon"/>
    <x v="1"/>
    <n v="740.72"/>
  </r>
  <r>
    <d v="2024-02-06T00:00:00"/>
    <s v="Phone"/>
    <x v="0"/>
    <x v="1"/>
    <n v="2500"/>
    <n v="3.3750945026460739"/>
    <s v="Phone-70"/>
    <m/>
    <x v="7"/>
    <s v="LAGA Cameroon"/>
    <x v="1"/>
    <n v="740.72"/>
  </r>
  <r>
    <d v="2024-02-06T00:00:00"/>
    <s v="Phone"/>
    <x v="0"/>
    <x v="2"/>
    <n v="2500"/>
    <n v="3.3750945026460739"/>
    <s v="Phone-71"/>
    <m/>
    <x v="8"/>
    <s v="LAGA Cameroon"/>
    <x v="1"/>
    <n v="740.72"/>
  </r>
  <r>
    <d v="2024-02-06T00:00:00"/>
    <s v="Phone"/>
    <x v="0"/>
    <x v="2"/>
    <n v="2500"/>
    <n v="3.3750945026460739"/>
    <s v="Phone-72"/>
    <m/>
    <x v="9"/>
    <s v="LAGA Cameroon"/>
    <x v="1"/>
    <n v="740.72"/>
  </r>
  <r>
    <d v="2024-02-06T00:00:00"/>
    <s v="Phone"/>
    <x v="0"/>
    <x v="2"/>
    <n v="2500"/>
    <n v="3.3750945026460739"/>
    <s v="Phone-73"/>
    <m/>
    <x v="10"/>
    <s v="LAGA Cameroon"/>
    <x v="1"/>
    <n v="740.72"/>
  </r>
  <r>
    <d v="2024-02-06T00:00:00"/>
    <s v="Phone"/>
    <x v="0"/>
    <x v="2"/>
    <n v="2500"/>
    <n v="3.3750945026460739"/>
    <s v="Phone-74"/>
    <m/>
    <x v="11"/>
    <s v="LAGA Cameroon"/>
    <x v="1"/>
    <n v="740.72"/>
  </r>
  <r>
    <d v="2024-02-06T00:00:00"/>
    <s v="Phone"/>
    <x v="0"/>
    <x v="4"/>
    <n v="2500"/>
    <n v="4.241313789359392"/>
    <s v="Phone-75"/>
    <m/>
    <x v="12"/>
    <s v="LAGA Cameroon"/>
    <x v="2"/>
    <n v="589.44000000000005"/>
  </r>
  <r>
    <d v="2024-02-06T00:00:00"/>
    <s v="Phone"/>
    <x v="0"/>
    <x v="4"/>
    <n v="2500"/>
    <n v="4.241313789359392"/>
    <s v="Phone-76"/>
    <m/>
    <x v="13"/>
    <s v="LAGA Cameroon"/>
    <x v="2"/>
    <n v="589.44000000000005"/>
  </r>
  <r>
    <d v="2024-02-06T00:00:00"/>
    <s v="Local Transport"/>
    <x v="1"/>
    <x v="0"/>
    <n v="2900"/>
    <n v="4.4391073108270591"/>
    <s v="arrey-r"/>
    <m/>
    <x v="0"/>
    <s v="LAGA Cameroon"/>
    <x v="0"/>
    <n v="653.28449999999998"/>
  </r>
  <r>
    <d v="2024-02-06T00:00:00"/>
    <s v="Local Transport "/>
    <x v="1"/>
    <x v="0"/>
    <n v="1750"/>
    <n v="2.6787716530852945"/>
    <s v="eri-r"/>
    <m/>
    <x v="1"/>
    <s v="LAGA Cameroon"/>
    <x v="0"/>
    <n v="653.28449999999998"/>
  </r>
  <r>
    <d v="2024-02-06T00:00:00"/>
    <s v="Local Transport"/>
    <x v="1"/>
    <x v="3"/>
    <n v="1800"/>
    <n v="2.4300680419051734"/>
    <s v="ann-r"/>
    <m/>
    <x v="4"/>
    <s v="LAGA Cameroon"/>
    <x v="1"/>
    <n v="740.72"/>
  </r>
  <r>
    <d v="2024-02-06T00:00:00"/>
    <s v="Local Transport"/>
    <x v="1"/>
    <x v="1"/>
    <n v="1900"/>
    <n v="2.5650718220110162"/>
    <s v="aim-r"/>
    <m/>
    <x v="2"/>
    <s v="LAGA Cameroon"/>
    <x v="1"/>
    <n v="740.72"/>
  </r>
  <r>
    <d v="2024-02-06T00:00:00"/>
    <s v="Local Transport"/>
    <x v="1"/>
    <x v="1"/>
    <n v="1500"/>
    <n v="2.0250567015876442"/>
    <s v="Love-r"/>
    <m/>
    <x v="5"/>
    <s v="LAGA Cameroon"/>
    <x v="1"/>
    <n v="740.72"/>
  </r>
  <r>
    <d v="2024-02-06T00:00:00"/>
    <s v="Local Transport"/>
    <x v="1"/>
    <x v="4"/>
    <n v="1700"/>
    <n v="2.8840933767643864"/>
    <s v="reb-r"/>
    <m/>
    <x v="12"/>
    <s v="LAGA Cameroon"/>
    <x v="2"/>
    <n v="589.44000000000005"/>
  </r>
  <r>
    <d v="2024-02-06T00:00:00"/>
    <s v="Local Transport"/>
    <x v="1"/>
    <x v="2"/>
    <n v="3900"/>
    <n v="5.2651474241278757"/>
    <s v="i54-r"/>
    <m/>
    <x v="11"/>
    <s v="LAGA Cameroon"/>
    <x v="1"/>
    <n v="740.72"/>
  </r>
  <r>
    <d v="2024-02-06T00:00:00"/>
    <s v="Local Transport"/>
    <x v="1"/>
    <x v="4"/>
    <n v="2800"/>
    <n v="4.7502714440825189"/>
    <s v="Uni-r"/>
    <m/>
    <x v="13"/>
    <s v="LAGA Cameroon"/>
    <x v="2"/>
    <n v="589.44000000000005"/>
  </r>
  <r>
    <d v="2024-02-06T00:00:00"/>
    <s v="Office Cleaning"/>
    <x v="7"/>
    <x v="4"/>
    <n v="12000"/>
    <n v="20.358306188925081"/>
    <s v="Uni-4"/>
    <m/>
    <x v="13"/>
    <s v="LAGA Cameroon"/>
    <x v="2"/>
    <n v="589.44000000000005"/>
  </r>
  <r>
    <d v="2024-02-06T00:00:00"/>
    <s v="Yaounde-Nkoteng"/>
    <x v="1"/>
    <x v="2"/>
    <n v="2000"/>
    <n v="2.700075602116859"/>
    <s v="i27-3"/>
    <m/>
    <x v="3"/>
    <s v="LAGA Cameroon"/>
    <x v="1"/>
    <n v="740.72"/>
  </r>
  <r>
    <d v="2024-02-06T00:00:00"/>
    <s v="Local Transport"/>
    <x v="1"/>
    <x v="2"/>
    <n v="1750"/>
    <n v="2.3625661518522518"/>
    <s v="i27-r"/>
    <m/>
    <x v="3"/>
    <s v="LAGA Cameroon"/>
    <x v="1"/>
    <n v="740.72"/>
  </r>
  <r>
    <d v="2024-02-06T00:00:00"/>
    <s v="Feeding"/>
    <x v="2"/>
    <x v="2"/>
    <n v="5000"/>
    <n v="6.7501890052921478"/>
    <s v="i27-r"/>
    <m/>
    <x v="3"/>
    <s v="LAGA Cameroon"/>
    <x v="1"/>
    <n v="740.72"/>
  </r>
  <r>
    <d v="2024-02-06T00:00:00"/>
    <s v="Lodgimg"/>
    <x v="2"/>
    <x v="2"/>
    <n v="10000"/>
    <n v="13.500378010584296"/>
    <s v="i27-4"/>
    <m/>
    <x v="3"/>
    <s v="LAGA Cameroon"/>
    <x v="1"/>
    <n v="740.72"/>
  </r>
  <r>
    <d v="2024-02-06T00:00:00"/>
    <s v="Yaounde-eseka"/>
    <x v="1"/>
    <x v="2"/>
    <n v="3000"/>
    <n v="4.0501134031752883"/>
    <s v="1-i49-r"/>
    <n v="1"/>
    <x v="8"/>
    <s v="LAGA Cameroon"/>
    <x v="1"/>
    <n v="740.72"/>
  </r>
  <r>
    <d v="2024-02-06T00:00:00"/>
    <s v="Eseka-makak"/>
    <x v="1"/>
    <x v="2"/>
    <n v="2500"/>
    <n v="3.3750945026460739"/>
    <s v="1-i49-r"/>
    <n v="1"/>
    <x v="8"/>
    <s v="LAGA Cameroon"/>
    <x v="1"/>
    <n v="740.72"/>
  </r>
  <r>
    <d v="2024-02-06T00:00:00"/>
    <s v="Local Transport"/>
    <x v="1"/>
    <x v="2"/>
    <n v="2000"/>
    <n v="2.700075602116859"/>
    <s v="1-i49-r"/>
    <n v="1"/>
    <x v="8"/>
    <s v="LAGA Cameroon"/>
    <x v="1"/>
    <n v="740.72"/>
  </r>
  <r>
    <d v="2024-02-06T00:00:00"/>
    <s v="Feeding"/>
    <x v="2"/>
    <x v="2"/>
    <n v="5000"/>
    <n v="6.7501890052921478"/>
    <s v="1-i49-4"/>
    <n v="1"/>
    <x v="8"/>
    <s v="LAGA Cameroon"/>
    <x v="1"/>
    <n v="740.72"/>
  </r>
  <r>
    <d v="2024-02-06T00:00:00"/>
    <s v="Lodging"/>
    <x v="2"/>
    <x v="2"/>
    <n v="10000"/>
    <n v="13.500378010584296"/>
    <s v="1-i49-r"/>
    <n v="1"/>
    <x v="8"/>
    <s v="LAGA Cameroon"/>
    <x v="1"/>
    <n v="740.72"/>
  </r>
  <r>
    <d v="2024-02-06T00:00:00"/>
    <s v="Local Transport"/>
    <x v="1"/>
    <x v="1"/>
    <n v="2000"/>
    <n v="2.700075602116859"/>
    <s v="ste-r"/>
    <m/>
    <x v="6"/>
    <s v="LAGA Cameroon"/>
    <x v="1"/>
    <n v="740.72"/>
  </r>
  <r>
    <d v="2024-02-06T00:00:00"/>
    <s v="Yaounde-Abong mbang"/>
    <x v="1"/>
    <x v="2"/>
    <n v="4000"/>
    <n v="5.4001512042337181"/>
    <s v="2-i69-1"/>
    <m/>
    <x v="9"/>
    <s v="LAGA Cameroon"/>
    <x v="1"/>
    <n v="740.72"/>
  </r>
  <r>
    <d v="2024-02-06T00:00:00"/>
    <s v="Abong mbang-Lomie"/>
    <x v="1"/>
    <x v="2"/>
    <n v="4000"/>
    <n v="5.4001512042337181"/>
    <s v="2-i69-r"/>
    <m/>
    <x v="9"/>
    <s v="LAGA Cameroon"/>
    <x v="1"/>
    <n v="740.72"/>
  </r>
  <r>
    <d v="2024-02-06T00:00:00"/>
    <s v="Local Transport"/>
    <x v="1"/>
    <x v="2"/>
    <n v="2000"/>
    <n v="2.700075602116859"/>
    <s v="2-i69-r"/>
    <m/>
    <x v="9"/>
    <s v="LAGA Cameroon"/>
    <x v="1"/>
    <n v="740.72"/>
  </r>
  <r>
    <d v="2024-02-06T00:00:00"/>
    <s v="Feeding"/>
    <x v="2"/>
    <x v="2"/>
    <n v="5000"/>
    <n v="6.7501890052921478"/>
    <s v="2-i69-r"/>
    <m/>
    <x v="9"/>
    <s v="LAGA Cameroon"/>
    <x v="1"/>
    <n v="740.72"/>
  </r>
  <r>
    <d v="2024-02-06T00:00:00"/>
    <s v="Lodging"/>
    <x v="2"/>
    <x v="2"/>
    <n v="8000"/>
    <n v="10.800302408467436"/>
    <s v="2-i69-2"/>
    <m/>
    <x v="9"/>
    <s v="LAGA Cameroon"/>
    <x v="1"/>
    <n v="740.72"/>
  </r>
  <r>
    <d v="2024-02-06T00:00:00"/>
    <s v="Local Transport"/>
    <x v="1"/>
    <x v="1"/>
    <n v="1400"/>
    <n v="1.8900529214818014"/>
    <s v="fr-r"/>
    <m/>
    <x v="7"/>
    <s v="LAGA Cameroon"/>
    <x v="1"/>
    <n v="740.72"/>
  </r>
  <r>
    <d v="2024-02-06T00:00:00"/>
    <s v="Local Transport"/>
    <x v="1"/>
    <x v="2"/>
    <n v="2750"/>
    <n v="3.7126039529106816"/>
    <s v="i95-1"/>
    <m/>
    <x v="10"/>
    <s v="LAGA Cameroon"/>
    <x v="1"/>
    <n v="740.72"/>
  </r>
  <r>
    <d v="2024-02-07T00:00:00"/>
    <s v="Phone"/>
    <x v="0"/>
    <x v="0"/>
    <n v="5000"/>
    <n v="7.6536332945294125"/>
    <s v="Phone-77"/>
    <m/>
    <x v="0"/>
    <s v="LAGA Cameroon"/>
    <x v="0"/>
    <n v="653.28449999999998"/>
  </r>
  <r>
    <d v="2024-02-07T00:00:00"/>
    <s v="Phone"/>
    <x v="0"/>
    <x v="0"/>
    <n v="5000"/>
    <n v="7.6536332945294125"/>
    <s v="Phone-78"/>
    <m/>
    <x v="1"/>
    <s v="LAGA Cameroon"/>
    <x v="0"/>
    <n v="653.28449999999998"/>
  </r>
  <r>
    <d v="2024-02-07T00:00:00"/>
    <s v="Phone"/>
    <x v="0"/>
    <x v="1"/>
    <n v="5000"/>
    <n v="6.7501890052921478"/>
    <s v="Phone-79"/>
    <m/>
    <x v="2"/>
    <s v="LAGA Cameroon"/>
    <x v="1"/>
    <n v="740.72"/>
  </r>
  <r>
    <d v="2024-02-07T00:00:00"/>
    <s v="Phone"/>
    <x v="0"/>
    <x v="2"/>
    <n v="5000"/>
    <n v="6.7501890052921478"/>
    <s v="Phone-80"/>
    <m/>
    <x v="3"/>
    <s v="LAGA Cameroon"/>
    <x v="1"/>
    <n v="740.72"/>
  </r>
  <r>
    <d v="2024-02-07T00:00:00"/>
    <s v="Phone"/>
    <x v="0"/>
    <x v="3"/>
    <n v="2500"/>
    <n v="3.3750945026460739"/>
    <s v="Phone-81"/>
    <m/>
    <x v="4"/>
    <s v="LAGA Cameroon"/>
    <x v="1"/>
    <n v="740.72"/>
  </r>
  <r>
    <d v="2024-02-07T00:00:00"/>
    <s v="Phone"/>
    <x v="0"/>
    <x v="1"/>
    <n v="2500"/>
    <n v="3.3750945026460739"/>
    <s v="Phone-82"/>
    <m/>
    <x v="5"/>
    <s v="LAGA Cameroon"/>
    <x v="1"/>
    <n v="740.72"/>
  </r>
  <r>
    <d v="2024-02-07T00:00:00"/>
    <s v="Phone"/>
    <x v="0"/>
    <x v="1"/>
    <n v="2500"/>
    <n v="3.3750945026460739"/>
    <s v="Phone-83"/>
    <m/>
    <x v="6"/>
    <s v="LAGA Cameroon"/>
    <x v="1"/>
    <n v="740.72"/>
  </r>
  <r>
    <d v="2024-02-07T00:00:00"/>
    <s v="Phone"/>
    <x v="0"/>
    <x v="1"/>
    <n v="2500"/>
    <n v="3.3750945026460739"/>
    <s v="Phone-84"/>
    <m/>
    <x v="7"/>
    <s v="LAGA Cameroon"/>
    <x v="1"/>
    <n v="740.72"/>
  </r>
  <r>
    <d v="2024-02-07T00:00:00"/>
    <s v="Phone"/>
    <x v="0"/>
    <x v="2"/>
    <n v="2500"/>
    <n v="3.3750945026460739"/>
    <s v="Phone-85"/>
    <m/>
    <x v="8"/>
    <s v="LAGA Cameroon"/>
    <x v="1"/>
    <n v="740.72"/>
  </r>
  <r>
    <d v="2024-02-07T00:00:00"/>
    <s v="Phone"/>
    <x v="0"/>
    <x v="2"/>
    <n v="2500"/>
    <n v="3.3750945026460739"/>
    <s v="Phone-86"/>
    <m/>
    <x v="9"/>
    <s v="LAGA Cameroon"/>
    <x v="1"/>
    <n v="740.72"/>
  </r>
  <r>
    <d v="2024-02-07T00:00:00"/>
    <s v="Phone"/>
    <x v="0"/>
    <x v="2"/>
    <n v="2500"/>
    <n v="3.3750945026460739"/>
    <s v="Phone-87"/>
    <m/>
    <x v="10"/>
    <s v="LAGA Cameroon"/>
    <x v="1"/>
    <n v="740.72"/>
  </r>
  <r>
    <d v="2024-02-07T00:00:00"/>
    <s v="Phone"/>
    <x v="0"/>
    <x v="2"/>
    <n v="2500"/>
    <n v="3.3750945026460739"/>
    <s v="Phone-88"/>
    <m/>
    <x v="11"/>
    <s v="LAGA Cameroon"/>
    <x v="1"/>
    <n v="740.72"/>
  </r>
  <r>
    <d v="2024-02-07T00:00:00"/>
    <s v="Phone"/>
    <x v="0"/>
    <x v="4"/>
    <n v="2500"/>
    <n v="4.241313789359392"/>
    <s v="Phone-89"/>
    <m/>
    <x v="12"/>
    <s v="LAGA Cameroon"/>
    <x v="2"/>
    <n v="589.44000000000005"/>
  </r>
  <r>
    <d v="2024-02-07T00:00:00"/>
    <s v="Phone"/>
    <x v="0"/>
    <x v="4"/>
    <n v="2500"/>
    <n v="4.241313789359392"/>
    <s v="Phone-90"/>
    <m/>
    <x v="13"/>
    <s v="LAGA Cameroon"/>
    <x v="2"/>
    <n v="589.44000000000005"/>
  </r>
  <r>
    <d v="2024-02-07T00:00:00"/>
    <s v="Local Transport"/>
    <x v="1"/>
    <x v="0"/>
    <n v="2900"/>
    <n v="4.4391073108270591"/>
    <s v="arrey-r"/>
    <m/>
    <x v="0"/>
    <s v="LAGA Cameroon"/>
    <x v="0"/>
    <n v="653.28449999999998"/>
  </r>
  <r>
    <d v="2024-02-07T00:00:00"/>
    <s v="Local Transport "/>
    <x v="1"/>
    <x v="0"/>
    <n v="1700"/>
    <n v="2.6022353201400001"/>
    <s v="eri-r"/>
    <m/>
    <x v="1"/>
    <s v="LAGA Cameroon"/>
    <x v="0"/>
    <n v="653.28449999999998"/>
  </r>
  <r>
    <d v="2024-02-07T00:00:00"/>
    <s v="Local Transport"/>
    <x v="1"/>
    <x v="3"/>
    <n v="1800"/>
    <n v="2.4300680419051734"/>
    <s v="ann-r"/>
    <m/>
    <x v="4"/>
    <s v="LAGA Cameroon"/>
    <x v="1"/>
    <n v="740.72"/>
  </r>
  <r>
    <d v="2024-02-07T00:00:00"/>
    <s v="Local Transport"/>
    <x v="1"/>
    <x v="1"/>
    <n v="1950"/>
    <n v="2.6325737120639379"/>
    <s v="aim-r"/>
    <m/>
    <x v="2"/>
    <s v="LAGA Cameroon"/>
    <x v="1"/>
    <n v="740.72"/>
  </r>
  <r>
    <d v="2024-02-07T00:00:00"/>
    <s v="Local Transport"/>
    <x v="1"/>
    <x v="1"/>
    <n v="1400"/>
    <n v="1.8900529214818014"/>
    <s v="Love-r"/>
    <m/>
    <x v="5"/>
    <s v="LAGA Cameroon"/>
    <x v="1"/>
    <n v="740.72"/>
  </r>
  <r>
    <d v="2024-02-07T00:00:00"/>
    <s v="Local Transport"/>
    <x v="1"/>
    <x v="4"/>
    <n v="2900"/>
    <n v="4.9199239956568945"/>
    <s v="reb-r"/>
    <m/>
    <x v="12"/>
    <s v="LAGA Cameroon"/>
    <x v="2"/>
    <n v="589.44000000000005"/>
  </r>
  <r>
    <d v="2024-02-07T00:00:00"/>
    <s v="Western Union"/>
    <x v="3"/>
    <x v="4"/>
    <n v="81800"/>
    <n v="138.77578718783928"/>
    <s v="reb-r-1"/>
    <m/>
    <x v="12"/>
    <s v="LAGA Cameroon"/>
    <x v="2"/>
    <n v="589.44000000000005"/>
  </r>
  <r>
    <d v="2024-02-07T00:00:00"/>
    <s v="Drinks with informants "/>
    <x v="8"/>
    <x v="2"/>
    <n v="7600"/>
    <n v="10.260287288044065"/>
    <s v="i54-r"/>
    <m/>
    <x v="11"/>
    <s v="LAGA Cameroon"/>
    <x v="1"/>
    <n v="740.72"/>
  </r>
  <r>
    <d v="2024-02-07T00:00:00"/>
    <s v="Local Transport"/>
    <x v="1"/>
    <x v="2"/>
    <n v="3500"/>
    <n v="4.7251323037045037"/>
    <s v="i54-r"/>
    <m/>
    <x v="11"/>
    <s v="LAGA Cameroon"/>
    <x v="1"/>
    <n v="740.72"/>
  </r>
  <r>
    <d v="2024-02-07T00:00:00"/>
    <s v="Drinks with informants "/>
    <x v="8"/>
    <x v="2"/>
    <n v="6800"/>
    <n v="9.1802570471973208"/>
    <s v="i54-r"/>
    <m/>
    <x v="11"/>
    <s v="LAGA Cameroon"/>
    <x v="1"/>
    <n v="740.72"/>
  </r>
  <r>
    <d v="2024-02-07T00:00:00"/>
    <s v="Local Transport"/>
    <x v="1"/>
    <x v="4"/>
    <n v="3400"/>
    <n v="5.7681867535287727"/>
    <s v="Uni-r"/>
    <m/>
    <x v="13"/>
    <s v="LAGA Cameroon"/>
    <x v="2"/>
    <n v="589.44000000000005"/>
  </r>
  <r>
    <d v="2024-02-07T00:00:00"/>
    <s v="1 Packet of Office Pins"/>
    <x v="5"/>
    <x v="4"/>
    <n v="5850"/>
    <n v="9.9246742671009756"/>
    <s v="Uni-5"/>
    <m/>
    <x v="13"/>
    <s v="LAGA Cameroon"/>
    <x v="2"/>
    <n v="589.44000000000005"/>
  </r>
  <r>
    <d v="2024-02-07T00:00:00"/>
    <s v="Nkoteng-Mbandjock"/>
    <x v="1"/>
    <x v="2"/>
    <n v="1000"/>
    <n v="1.3500378010584295"/>
    <s v="i27-r"/>
    <m/>
    <x v="3"/>
    <s v="LAGA Cameroon"/>
    <x v="1"/>
    <n v="740.72"/>
  </r>
  <r>
    <d v="2024-02-07T00:00:00"/>
    <s v="Local Transport"/>
    <x v="1"/>
    <x v="2"/>
    <n v="3000"/>
    <n v="4.0501134031752883"/>
    <s v="i27-r"/>
    <m/>
    <x v="3"/>
    <s v="LAGA Cameroon"/>
    <x v="1"/>
    <n v="740.72"/>
  </r>
  <r>
    <d v="2024-02-07T00:00:00"/>
    <s v="Feeding"/>
    <x v="1"/>
    <x v="2"/>
    <n v="5000"/>
    <n v="6.7501890052921478"/>
    <s v="i27-r"/>
    <m/>
    <x v="3"/>
    <s v="LAGA Cameroon"/>
    <x v="1"/>
    <n v="740.72"/>
  </r>
  <r>
    <d v="2024-02-07T00:00:00"/>
    <s v="Drink with cp and others"/>
    <x v="8"/>
    <x v="2"/>
    <n v="5600"/>
    <n v="7.5602116859272055"/>
    <s v="i27-r"/>
    <m/>
    <x v="3"/>
    <s v="LAGA Cameroon"/>
    <x v="1"/>
    <n v="740.72"/>
  </r>
  <r>
    <d v="2024-02-07T00:00:00"/>
    <s v="Mbandjock-Nkoteng"/>
    <x v="1"/>
    <x v="2"/>
    <n v="1000"/>
    <n v="1.3500378010584295"/>
    <s v="i27-r"/>
    <m/>
    <x v="3"/>
    <s v="LAGA Cameroon"/>
    <x v="1"/>
    <n v="740.72"/>
  </r>
  <r>
    <d v="2024-02-07T00:00:00"/>
    <s v="Lodgimg"/>
    <x v="2"/>
    <x v="2"/>
    <n v="10000"/>
    <n v="13.500378010584296"/>
    <s v="i27-4"/>
    <m/>
    <x v="3"/>
    <s v="LAGA Cameroon"/>
    <x v="1"/>
    <n v="740.72"/>
  </r>
  <r>
    <d v="2024-02-07T00:00:00"/>
    <s v="Makak-badjoe"/>
    <x v="1"/>
    <x v="2"/>
    <n v="4000"/>
    <n v="5.4001512042337181"/>
    <s v="1-i49-r"/>
    <n v="1"/>
    <x v="8"/>
    <s v="LAGA Cameroon"/>
    <x v="1"/>
    <n v="740.72"/>
  </r>
  <r>
    <d v="2024-02-07T00:00:00"/>
    <s v="Badjoe-makak"/>
    <x v="1"/>
    <x v="2"/>
    <n v="4000"/>
    <n v="5.4001512042337181"/>
    <s v="1-i49-r"/>
    <n v="1"/>
    <x v="8"/>
    <s v="LAGA Cameroon"/>
    <x v="1"/>
    <n v="740.72"/>
  </r>
  <r>
    <d v="2024-02-07T00:00:00"/>
    <s v="Local Transport"/>
    <x v="1"/>
    <x v="2"/>
    <n v="2500"/>
    <n v="3.3750945026460739"/>
    <s v="1-i49-r"/>
    <n v="1"/>
    <x v="8"/>
    <s v="LAGA Cameroon"/>
    <x v="1"/>
    <n v="740.72"/>
  </r>
  <r>
    <d v="2024-02-07T00:00:00"/>
    <s v="Feeding"/>
    <x v="2"/>
    <x v="2"/>
    <n v="5000"/>
    <n v="6.7501890052921478"/>
    <s v="1-i49-4"/>
    <n v="1"/>
    <x v="8"/>
    <s v="LAGA Cameroon"/>
    <x v="1"/>
    <n v="740.72"/>
  </r>
  <r>
    <d v="2024-02-07T00:00:00"/>
    <s v="Lodging"/>
    <x v="2"/>
    <x v="2"/>
    <n v="10000"/>
    <n v="13.500378010584296"/>
    <s v="1-i49-r"/>
    <n v="1"/>
    <x v="8"/>
    <s v="LAGA Cameroon"/>
    <x v="1"/>
    <n v="740.72"/>
  </r>
  <r>
    <d v="2024-02-07T00:00:00"/>
    <s v="Drinks with informant"/>
    <x v="8"/>
    <x v="2"/>
    <n v="2000"/>
    <n v="2.700075602116859"/>
    <s v="1-i49-r"/>
    <n v="1"/>
    <x v="8"/>
    <s v="LAGA Cameroon"/>
    <x v="1"/>
    <n v="740.72"/>
  </r>
  <r>
    <d v="2024-02-07T00:00:00"/>
    <s v="Yaounde-Douala"/>
    <x v="1"/>
    <x v="1"/>
    <n v="7000"/>
    <n v="9.4502646074090073"/>
    <s v="ste-1"/>
    <m/>
    <x v="6"/>
    <s v="LAGA Cameroon"/>
    <x v="1"/>
    <n v="740.72"/>
  </r>
  <r>
    <d v="2024-02-07T00:00:00"/>
    <s v="Lomie-Messock"/>
    <x v="1"/>
    <x v="2"/>
    <n v="3000"/>
    <n v="4.0501134031752883"/>
    <s v="2-i69-r"/>
    <m/>
    <x v="9"/>
    <s v="LAGA Cameroon"/>
    <x v="1"/>
    <n v="740.72"/>
  </r>
  <r>
    <d v="2024-02-07T00:00:00"/>
    <s v="Messock-Malen"/>
    <x v="1"/>
    <x v="2"/>
    <n v="2000"/>
    <n v="2.700075602116859"/>
    <s v="2-i69-r"/>
    <m/>
    <x v="9"/>
    <s v="LAGA Cameroon"/>
    <x v="1"/>
    <n v="740.72"/>
  </r>
  <r>
    <d v="2024-02-07T00:00:00"/>
    <s v="Malen-Messock"/>
    <x v="1"/>
    <x v="2"/>
    <n v="2000"/>
    <n v="2.700075602116859"/>
    <s v="2-i69-r"/>
    <m/>
    <x v="9"/>
    <s v="LAGA Cameroon"/>
    <x v="1"/>
    <n v="740.72"/>
  </r>
  <r>
    <d v="2024-02-07T00:00:00"/>
    <s v="Messock-Lomie"/>
    <x v="1"/>
    <x v="2"/>
    <n v="3000"/>
    <n v="4.0501134031752883"/>
    <s v="2-i69-r"/>
    <m/>
    <x v="9"/>
    <s v="LAGA Cameroon"/>
    <x v="1"/>
    <n v="740.72"/>
  </r>
  <r>
    <d v="2024-02-07T00:00:00"/>
    <s v="Local Transport"/>
    <x v="1"/>
    <x v="2"/>
    <n v="2000"/>
    <n v="2.700075602116859"/>
    <s v="2-i69-r"/>
    <m/>
    <x v="9"/>
    <s v="LAGA Cameroon"/>
    <x v="1"/>
    <n v="740.72"/>
  </r>
  <r>
    <d v="2024-02-07T00:00:00"/>
    <s v="Drinks with informant"/>
    <x v="8"/>
    <x v="2"/>
    <n v="3000"/>
    <n v="4.0501134031752883"/>
    <s v="2-i69-r"/>
    <m/>
    <x v="9"/>
    <s v="LAGA Cameroon"/>
    <x v="1"/>
    <n v="740.72"/>
  </r>
  <r>
    <d v="2024-02-07T00:00:00"/>
    <s v="Feeding"/>
    <x v="2"/>
    <x v="2"/>
    <n v="5000"/>
    <n v="6.7501890052921478"/>
    <s v="2-i69-r"/>
    <m/>
    <x v="9"/>
    <s v="LAGA Cameroon"/>
    <x v="1"/>
    <n v="740.72"/>
  </r>
  <r>
    <d v="2024-02-07T00:00:00"/>
    <s v="Lodging"/>
    <x v="2"/>
    <x v="2"/>
    <n v="8000"/>
    <n v="10.800302408467436"/>
    <s v="2-i69-2"/>
    <m/>
    <x v="9"/>
    <s v="LAGA Cameroon"/>
    <x v="1"/>
    <n v="740.72"/>
  </r>
  <r>
    <d v="2024-02-07T00:00:00"/>
    <s v="Local Transport"/>
    <x v="1"/>
    <x v="1"/>
    <n v="1400"/>
    <n v="1.8900529214818014"/>
    <s v="fr-r"/>
    <m/>
    <x v="7"/>
    <s v="LAGA Cameroon"/>
    <x v="1"/>
    <n v="740.72"/>
  </r>
  <r>
    <d v="2024-02-07T00:00:00"/>
    <s v="Local Transport"/>
    <x v="1"/>
    <x v="2"/>
    <n v="1950"/>
    <n v="2.6325737120639379"/>
    <s v="i95-r"/>
    <m/>
    <x v="10"/>
    <s v="LAGA Cameroon"/>
    <x v="1"/>
    <n v="740.72"/>
  </r>
  <r>
    <d v="2024-02-08T00:00:00"/>
    <s v="Phone"/>
    <x v="0"/>
    <x v="0"/>
    <n v="5000"/>
    <n v="7.6536332945294125"/>
    <s v="Phone-91"/>
    <m/>
    <x v="0"/>
    <s v="LAGA Cameroon"/>
    <x v="0"/>
    <n v="653.28449999999998"/>
  </r>
  <r>
    <d v="2024-02-08T00:00:00"/>
    <s v="Phone"/>
    <x v="0"/>
    <x v="0"/>
    <n v="5000"/>
    <n v="7.6536332945294125"/>
    <s v="Phone-92"/>
    <m/>
    <x v="1"/>
    <s v="LAGA Cameroon"/>
    <x v="0"/>
    <n v="653.28449999999998"/>
  </r>
  <r>
    <d v="2024-02-08T00:00:00"/>
    <s v="Phone"/>
    <x v="0"/>
    <x v="1"/>
    <n v="5000"/>
    <n v="6.7501890052921478"/>
    <s v="Phone-93"/>
    <m/>
    <x v="2"/>
    <s v="LAGA Cameroon"/>
    <x v="1"/>
    <n v="740.72"/>
  </r>
  <r>
    <d v="2024-02-08T00:00:00"/>
    <s v="Phone"/>
    <x v="0"/>
    <x v="2"/>
    <n v="5000"/>
    <n v="6.7501890052921478"/>
    <s v="Phone-94"/>
    <m/>
    <x v="3"/>
    <s v="LAGA Cameroon"/>
    <x v="1"/>
    <n v="740.72"/>
  </r>
  <r>
    <d v="2024-02-08T00:00:00"/>
    <s v="Phone"/>
    <x v="0"/>
    <x v="3"/>
    <n v="2500"/>
    <n v="3.3750945026460739"/>
    <s v="Phone-95"/>
    <m/>
    <x v="4"/>
    <s v="LAGA Cameroon"/>
    <x v="1"/>
    <n v="740.72"/>
  </r>
  <r>
    <d v="2024-02-08T00:00:00"/>
    <s v="Phone"/>
    <x v="0"/>
    <x v="1"/>
    <n v="2500"/>
    <n v="3.3750945026460739"/>
    <s v="Phone-96"/>
    <m/>
    <x v="5"/>
    <s v="LAGA Cameroon"/>
    <x v="1"/>
    <n v="740.72"/>
  </r>
  <r>
    <d v="2024-02-08T00:00:00"/>
    <s v="Phone"/>
    <x v="0"/>
    <x v="1"/>
    <n v="2500"/>
    <n v="3.3750945026460739"/>
    <s v="Phone-97"/>
    <m/>
    <x v="6"/>
    <s v="LAGA Cameroon"/>
    <x v="1"/>
    <n v="740.72"/>
  </r>
  <r>
    <d v="2024-02-08T00:00:00"/>
    <s v="Phone"/>
    <x v="0"/>
    <x v="1"/>
    <n v="2500"/>
    <n v="3.3750945026460739"/>
    <s v="Phone-98"/>
    <m/>
    <x v="7"/>
    <s v="LAGA Cameroon"/>
    <x v="1"/>
    <n v="740.72"/>
  </r>
  <r>
    <d v="2024-02-08T00:00:00"/>
    <s v="Phone"/>
    <x v="0"/>
    <x v="2"/>
    <n v="2500"/>
    <n v="3.3750945026460739"/>
    <s v="Phone-99"/>
    <m/>
    <x v="8"/>
    <s v="LAGA Cameroon"/>
    <x v="1"/>
    <n v="740.72"/>
  </r>
  <r>
    <d v="2024-02-08T00:00:00"/>
    <s v="Phone"/>
    <x v="0"/>
    <x v="2"/>
    <n v="5000"/>
    <n v="6.7501890052921478"/>
    <s v="Phone-100"/>
    <m/>
    <x v="8"/>
    <s v="LAGA Cameroon"/>
    <x v="1"/>
    <n v="740.72"/>
  </r>
  <r>
    <d v="2024-02-08T00:00:00"/>
    <s v="Phone"/>
    <x v="0"/>
    <x v="2"/>
    <n v="2500"/>
    <n v="3.3750945026460739"/>
    <s v="Phone-101"/>
    <m/>
    <x v="9"/>
    <s v="LAGA Cameroon"/>
    <x v="1"/>
    <n v="740.72"/>
  </r>
  <r>
    <d v="2024-02-08T00:00:00"/>
    <s v="Phone"/>
    <x v="0"/>
    <x v="2"/>
    <n v="2500"/>
    <n v="3.3750945026460739"/>
    <s v="Phone-102"/>
    <m/>
    <x v="10"/>
    <s v="LAGA Cameroon"/>
    <x v="1"/>
    <n v="740.72"/>
  </r>
  <r>
    <d v="2024-02-08T00:00:00"/>
    <s v="Phone"/>
    <x v="0"/>
    <x v="2"/>
    <n v="2500"/>
    <n v="3.3750945026460739"/>
    <s v="Phone-103"/>
    <m/>
    <x v="11"/>
    <s v="LAGA Cameroon"/>
    <x v="1"/>
    <n v="740.72"/>
  </r>
  <r>
    <d v="2024-02-08T00:00:00"/>
    <s v="Phone"/>
    <x v="0"/>
    <x v="4"/>
    <n v="2500"/>
    <n v="4.241313789359392"/>
    <s v="Phone-104"/>
    <m/>
    <x v="12"/>
    <s v="LAGA Cameroon"/>
    <x v="2"/>
    <n v="589.44000000000005"/>
  </r>
  <r>
    <d v="2024-02-08T00:00:00"/>
    <s v="Phone"/>
    <x v="0"/>
    <x v="4"/>
    <n v="2500"/>
    <n v="4.241313789359392"/>
    <s v="Phone-105"/>
    <m/>
    <x v="13"/>
    <s v="LAGA Cameroon"/>
    <x v="2"/>
    <n v="589.44000000000005"/>
  </r>
  <r>
    <d v="2024-02-08T00:00:00"/>
    <s v="Hired taxi"/>
    <x v="1"/>
    <x v="0"/>
    <n v="3500"/>
    <n v="5.357543306170589"/>
    <s v="arrey-r"/>
    <m/>
    <x v="0"/>
    <s v="LAGA Cameroon"/>
    <x v="0"/>
    <n v="653.28449999999998"/>
  </r>
  <r>
    <d v="2024-02-08T00:00:00"/>
    <s v="Local Transport "/>
    <x v="1"/>
    <x v="0"/>
    <n v="1800"/>
    <n v="2.7553079860305885"/>
    <s v="eri-r"/>
    <m/>
    <x v="1"/>
    <s v="LAGA Cameroon"/>
    <x v="0"/>
    <n v="653.28449999999998"/>
  </r>
  <r>
    <d v="2024-02-08T00:00:00"/>
    <s v="Annual Activity "/>
    <x v="4"/>
    <x v="0"/>
    <n v="100000"/>
    <m/>
    <s v="eri-r"/>
    <m/>
    <x v="1"/>
    <s v="LAGA Cameroon"/>
    <x v="0"/>
    <n v="653.28449999999998"/>
  </r>
  <r>
    <d v="2024-02-08T00:00:00"/>
    <s v="Local Transport"/>
    <x v="1"/>
    <x v="3"/>
    <n v="1900"/>
    <n v="2.5650718220110162"/>
    <s v="ann-r"/>
    <m/>
    <x v="4"/>
    <s v="LAGA Cameroon"/>
    <x v="1"/>
    <n v="740.72"/>
  </r>
  <r>
    <d v="2024-02-08T00:00:00"/>
    <s v="Local Transport"/>
    <x v="1"/>
    <x v="1"/>
    <n v="1900"/>
    <n v="2.5650718220110162"/>
    <s v="aim-r"/>
    <m/>
    <x v="2"/>
    <s v="LAGA Cameroon"/>
    <x v="1"/>
    <n v="740.72"/>
  </r>
  <r>
    <d v="2024-02-08T00:00:00"/>
    <s v="Yaounde- Akonolinga"/>
    <x v="1"/>
    <x v="1"/>
    <n v="1700"/>
    <n v="2.2950642617993302"/>
    <s v="Love-1"/>
    <m/>
    <x v="5"/>
    <s v="LAGA Cameroon"/>
    <x v="1"/>
    <n v="740.72"/>
  </r>
  <r>
    <d v="2024-02-08T00:00:00"/>
    <s v="Lodging"/>
    <x v="2"/>
    <x v="1"/>
    <n v="10000"/>
    <n v="13.500378010584296"/>
    <s v="Love-2"/>
    <m/>
    <x v="5"/>
    <s v="LAGA Cameroon"/>
    <x v="1"/>
    <n v="740.72"/>
  </r>
  <r>
    <d v="2024-02-08T00:00:00"/>
    <s v="Feeding"/>
    <x v="2"/>
    <x v="1"/>
    <n v="5000"/>
    <n v="6.7501890052921478"/>
    <s v="Love-r"/>
    <m/>
    <x v="5"/>
    <s v="LAGA Cameroon"/>
    <x v="1"/>
    <n v="740.72"/>
  </r>
  <r>
    <d v="2024-02-08T00:00:00"/>
    <s v="Local Transport"/>
    <x v="1"/>
    <x v="1"/>
    <n v="2000"/>
    <n v="2.700075602116859"/>
    <s v="Love-r"/>
    <m/>
    <x v="5"/>
    <s v="LAGA Cameroon"/>
    <x v="1"/>
    <n v="740.72"/>
  </r>
  <r>
    <d v="2024-02-08T00:00:00"/>
    <s v="Local Transport"/>
    <x v="1"/>
    <x v="4"/>
    <n v="1900"/>
    <n v="3.2233984799131377"/>
    <s v="reb-r"/>
    <m/>
    <x v="12"/>
    <s v="LAGA Cameroon"/>
    <x v="2"/>
    <n v="589.44000000000005"/>
  </r>
  <r>
    <d v="2024-02-08T00:00:00"/>
    <s v="Local Transport"/>
    <x v="1"/>
    <x v="2"/>
    <n v="2200"/>
    <n v="2.9700831623285451"/>
    <s v="i54-r"/>
    <m/>
    <x v="11"/>
    <s v="LAGA Cameroon"/>
    <x v="1"/>
    <n v="740.72"/>
  </r>
  <r>
    <d v="2024-02-08T00:00:00"/>
    <s v="MTN Mobile money"/>
    <x v="3"/>
    <x v="4"/>
    <n v="600"/>
    <n v="1.0179153094462541"/>
    <s v="Uni-r"/>
    <m/>
    <x v="13"/>
    <s v="LAGA Cameroon"/>
    <x v="2"/>
    <n v="589.44000000000005"/>
  </r>
  <r>
    <d v="2024-02-08T00:00:00"/>
    <s v="MTN Mobile money"/>
    <x v="3"/>
    <x v="4"/>
    <n v="800"/>
    <n v="1.3572204125950054"/>
    <s v="Uni-r"/>
    <m/>
    <x v="13"/>
    <s v="LAGA Cameroon"/>
    <x v="2"/>
    <n v="589.44000000000005"/>
  </r>
  <r>
    <d v="2024-02-08T00:00:00"/>
    <s v="Local Transport"/>
    <x v="1"/>
    <x v="4"/>
    <n v="3400"/>
    <n v="5.7681867535287727"/>
    <s v="Uni-r"/>
    <m/>
    <x v="13"/>
    <s v="LAGA Cameroon"/>
    <x v="2"/>
    <n v="589.44000000000005"/>
  </r>
  <r>
    <d v="2024-02-08T00:00:00"/>
    <s v="Water Bill up stairs Jan"/>
    <x v="9"/>
    <x v="4"/>
    <n v="930"/>
    <n v="1.5777687296416936"/>
    <s v="Hr-Snec,1"/>
    <m/>
    <x v="13"/>
    <s v="LAGA Cameroon"/>
    <x v="2"/>
    <n v="589.44000000000005"/>
  </r>
  <r>
    <d v="2024-02-08T00:00:00"/>
    <s v="Water Bill down stairs Jan"/>
    <x v="9"/>
    <x v="4"/>
    <n v="930"/>
    <n v="1.5777687296416936"/>
    <s v="Hr-Snec,1"/>
    <m/>
    <x v="13"/>
    <s v="LAGA Cameroon"/>
    <x v="2"/>
    <n v="589.44000000000005"/>
  </r>
  <r>
    <d v="2024-02-08T00:00:00"/>
    <s v="Nkoteng-Yaounde"/>
    <x v="1"/>
    <x v="2"/>
    <n v="2000"/>
    <n v="2.700075602116859"/>
    <s v="i27-5"/>
    <m/>
    <x v="3"/>
    <s v="LAGA Cameroon"/>
    <x v="1"/>
    <n v="740.72"/>
  </r>
  <r>
    <d v="2024-02-08T00:00:00"/>
    <s v="Feeding"/>
    <x v="2"/>
    <x v="2"/>
    <n v="5000"/>
    <n v="6.7501890052921478"/>
    <s v="i27-r"/>
    <m/>
    <x v="3"/>
    <s v="LAGA Cameroon"/>
    <x v="1"/>
    <n v="740.72"/>
  </r>
  <r>
    <d v="2024-02-08T00:00:00"/>
    <s v="Local Transport"/>
    <x v="1"/>
    <x v="2"/>
    <n v="2000"/>
    <n v="2.700075602116859"/>
    <s v="i27-r"/>
    <m/>
    <x v="3"/>
    <s v="LAGA Cameroon"/>
    <x v="1"/>
    <n v="740.72"/>
  </r>
  <r>
    <d v="2024-02-08T00:00:00"/>
    <s v="Makak-eseka"/>
    <x v="1"/>
    <x v="2"/>
    <n v="2500"/>
    <n v="3.3750945026460739"/>
    <s v="1-i49-5"/>
    <n v="1"/>
    <x v="8"/>
    <s v="LAGA Cameroon"/>
    <x v="1"/>
    <n v="740.72"/>
  </r>
  <r>
    <d v="2024-02-08T00:00:00"/>
    <s v="Eseka-yaounde"/>
    <x v="1"/>
    <x v="2"/>
    <n v="3000"/>
    <n v="4.0501134031752883"/>
    <s v="1-i49-r"/>
    <n v="1"/>
    <x v="8"/>
    <s v="LAGA Cameroon"/>
    <x v="1"/>
    <n v="740.72"/>
  </r>
  <r>
    <d v="2024-02-08T00:00:00"/>
    <s v="Local Transport"/>
    <x v="1"/>
    <x v="2"/>
    <n v="2400"/>
    <n v="3.2400907225402311"/>
    <s v="1-i49-r"/>
    <n v="1"/>
    <x v="8"/>
    <s v="LAGA Cameroon"/>
    <x v="1"/>
    <n v="740.72"/>
  </r>
  <r>
    <d v="2024-02-08T00:00:00"/>
    <s v="Feeding"/>
    <x v="2"/>
    <x v="2"/>
    <n v="5000"/>
    <n v="6.7501890052921478"/>
    <s v="1-i49-r"/>
    <n v="1"/>
    <x v="8"/>
    <s v="LAGA Cameroon"/>
    <x v="1"/>
    <n v="740.72"/>
  </r>
  <r>
    <d v="2024-02-08T00:00:00"/>
    <s v="Drinks with informant"/>
    <x v="8"/>
    <x v="2"/>
    <n v="1200"/>
    <n v="1.6200453612701156"/>
    <s v="i49-r"/>
    <n v="1"/>
    <x v="8"/>
    <s v="LAGA Cameroon"/>
    <x v="1"/>
    <n v="740.72"/>
  </r>
  <r>
    <d v="2024-02-08T00:00:00"/>
    <s v="Local Transport"/>
    <x v="1"/>
    <x v="1"/>
    <n v="2000"/>
    <n v="2.700075602116859"/>
    <s v="ste-r"/>
    <m/>
    <x v="6"/>
    <s v="LAGA Cameroon"/>
    <x v="1"/>
    <n v="740.72"/>
  </r>
  <r>
    <d v="2024-02-08T00:00:00"/>
    <s v="Feeding"/>
    <x v="2"/>
    <x v="1"/>
    <n v="5000"/>
    <n v="6.7501890052921478"/>
    <s v="ste-r"/>
    <m/>
    <x v="6"/>
    <s v="LAGA Cameroon"/>
    <x v="1"/>
    <n v="740.72"/>
  </r>
  <r>
    <d v="2024-02-08T00:00:00"/>
    <s v="Lodging"/>
    <x v="2"/>
    <x v="1"/>
    <n v="10000"/>
    <n v="13.500378010584296"/>
    <s v="ste-2"/>
    <m/>
    <x v="6"/>
    <s v="LAGA Cameroon"/>
    <x v="1"/>
    <n v="740.72"/>
  </r>
  <r>
    <d v="2024-02-08T00:00:00"/>
    <s v="Local Transport"/>
    <x v="1"/>
    <x v="1"/>
    <n v="2000"/>
    <n v="2.700075602116859"/>
    <s v="ste-r"/>
    <m/>
    <x v="6"/>
    <s v="LAGA Cameroon"/>
    <x v="1"/>
    <n v="740.72"/>
  </r>
  <r>
    <d v="2024-02-08T00:00:00"/>
    <s v="Lomie-Abong mbang"/>
    <x v="1"/>
    <x v="2"/>
    <n v="4000"/>
    <n v="5.4001512042337181"/>
    <s v="2-i69-r"/>
    <m/>
    <x v="9"/>
    <s v="LAGA Cameroon"/>
    <x v="1"/>
    <n v="740.72"/>
  </r>
  <r>
    <d v="2024-02-08T00:00:00"/>
    <s v="Abong mbang-Yaounde"/>
    <x v="1"/>
    <x v="2"/>
    <n v="4000"/>
    <n v="5.4001512042337181"/>
    <s v="2-i69-3"/>
    <m/>
    <x v="9"/>
    <s v="LAGA Cameroon"/>
    <x v="1"/>
    <n v="740.72"/>
  </r>
  <r>
    <d v="2024-02-08T00:00:00"/>
    <s v="Local Transport"/>
    <x v="1"/>
    <x v="2"/>
    <n v="2000"/>
    <n v="2.700075602116859"/>
    <s v="2-i69-r"/>
    <m/>
    <x v="9"/>
    <s v="LAGA Cameroon"/>
    <x v="1"/>
    <n v="740.72"/>
  </r>
  <r>
    <d v="2024-02-08T00:00:00"/>
    <s v="Feeding"/>
    <x v="2"/>
    <x v="2"/>
    <n v="5000"/>
    <n v="6.7501890052921478"/>
    <s v="2-i69-r"/>
    <m/>
    <x v="9"/>
    <s v="LAGA Cameroon"/>
    <x v="1"/>
    <n v="740.72"/>
  </r>
  <r>
    <d v="2024-02-08T00:00:00"/>
    <s v="Local Transport"/>
    <x v="1"/>
    <x v="1"/>
    <n v="1300"/>
    <n v="1.7550491413759584"/>
    <s v="fr-r"/>
    <m/>
    <x v="7"/>
    <s v="LAGA Cameroon"/>
    <x v="1"/>
    <n v="740.72"/>
  </r>
  <r>
    <d v="2024-02-08T00:00:00"/>
    <s v="Local Transport"/>
    <x v="1"/>
    <x v="2"/>
    <n v="1950"/>
    <n v="2.6325737120639379"/>
    <s v="i95-r"/>
    <m/>
    <x v="10"/>
    <s v="LAGA Cameroon"/>
    <x v="1"/>
    <n v="740.72"/>
  </r>
  <r>
    <d v="2024-02-09T00:00:00"/>
    <s v="Phone"/>
    <x v="0"/>
    <x v="0"/>
    <n v="5000"/>
    <n v="7.6536332945294125"/>
    <s v="Phone-106"/>
    <m/>
    <x v="0"/>
    <s v="LAGA Cameroon"/>
    <x v="0"/>
    <n v="653.28449999999998"/>
  </r>
  <r>
    <d v="2024-02-09T00:00:00"/>
    <s v="Phone"/>
    <x v="0"/>
    <x v="0"/>
    <n v="5000"/>
    <n v="7.6536332945294125"/>
    <s v="Phone-107"/>
    <m/>
    <x v="1"/>
    <s v="LAGA Cameroon"/>
    <x v="0"/>
    <n v="653.28449999999998"/>
  </r>
  <r>
    <d v="2024-02-09T00:00:00"/>
    <s v="Phone"/>
    <x v="0"/>
    <x v="1"/>
    <n v="5000"/>
    <n v="6.7501890052921478"/>
    <s v="Phone-108"/>
    <m/>
    <x v="2"/>
    <s v="LAGA Cameroon"/>
    <x v="1"/>
    <n v="740.72"/>
  </r>
  <r>
    <d v="2024-02-09T00:00:00"/>
    <s v="Phone"/>
    <x v="0"/>
    <x v="2"/>
    <n v="5000"/>
    <n v="6.7501890052921478"/>
    <s v="Phone-109"/>
    <m/>
    <x v="3"/>
    <s v="LAGA Cameroon"/>
    <x v="1"/>
    <n v="740.72"/>
  </r>
  <r>
    <d v="2024-02-09T00:00:00"/>
    <s v="Phone"/>
    <x v="0"/>
    <x v="3"/>
    <n v="2500"/>
    <n v="3.3750945026460739"/>
    <s v="Phone-110"/>
    <m/>
    <x v="4"/>
    <s v="LAGA Cameroon"/>
    <x v="1"/>
    <n v="740.72"/>
  </r>
  <r>
    <d v="2024-02-09T00:00:00"/>
    <s v="Phone"/>
    <x v="0"/>
    <x v="1"/>
    <n v="2500"/>
    <n v="3.3750945026460739"/>
    <s v="Phone-111"/>
    <m/>
    <x v="5"/>
    <s v="LAGA Cameroon"/>
    <x v="1"/>
    <n v="740.72"/>
  </r>
  <r>
    <d v="2024-02-09T00:00:00"/>
    <s v="Phone"/>
    <x v="0"/>
    <x v="1"/>
    <n v="2500"/>
    <n v="3.3750945026460739"/>
    <s v="Phone-112"/>
    <m/>
    <x v="6"/>
    <s v="LAGA Cameroon"/>
    <x v="1"/>
    <n v="740.72"/>
  </r>
  <r>
    <d v="2024-02-09T00:00:00"/>
    <s v="Phone"/>
    <x v="0"/>
    <x v="1"/>
    <n v="2500"/>
    <n v="3.3750945026460739"/>
    <s v="Phone-113"/>
    <m/>
    <x v="7"/>
    <s v="LAGA Cameroon"/>
    <x v="1"/>
    <n v="740.72"/>
  </r>
  <r>
    <d v="2024-02-09T00:00:00"/>
    <s v="Phone"/>
    <x v="0"/>
    <x v="2"/>
    <n v="2500"/>
    <n v="3.3750945026460739"/>
    <s v="Phone-114"/>
    <m/>
    <x v="8"/>
    <s v="LAGA Cameroon"/>
    <x v="1"/>
    <n v="740.72"/>
  </r>
  <r>
    <d v="2024-02-09T00:00:00"/>
    <s v="Phone"/>
    <x v="0"/>
    <x v="2"/>
    <n v="2500"/>
    <n v="3.3750945026460739"/>
    <s v="Phone-115"/>
    <m/>
    <x v="9"/>
    <s v="LAGA Cameroon"/>
    <x v="1"/>
    <n v="740.72"/>
  </r>
  <r>
    <d v="2024-02-09T00:00:00"/>
    <s v="Phone"/>
    <x v="0"/>
    <x v="2"/>
    <n v="2500"/>
    <n v="3.3750945026460739"/>
    <s v="Phone-116"/>
    <m/>
    <x v="10"/>
    <s v="LAGA Cameroon"/>
    <x v="1"/>
    <n v="740.72"/>
  </r>
  <r>
    <d v="2024-02-09T00:00:00"/>
    <s v="Phone"/>
    <x v="0"/>
    <x v="2"/>
    <n v="2500"/>
    <n v="3.3750945026460739"/>
    <s v="Phone-117"/>
    <m/>
    <x v="11"/>
    <s v="LAGA Cameroon"/>
    <x v="1"/>
    <n v="740.72"/>
  </r>
  <r>
    <d v="2024-02-09T00:00:00"/>
    <s v="Phone"/>
    <x v="0"/>
    <x v="4"/>
    <n v="2500"/>
    <n v="4.241313789359392"/>
    <s v="Phone-118"/>
    <m/>
    <x v="12"/>
    <s v="LAGA Cameroon"/>
    <x v="2"/>
    <n v="589.44000000000005"/>
  </r>
  <r>
    <d v="2024-02-09T00:00:00"/>
    <s v="Phone"/>
    <x v="0"/>
    <x v="4"/>
    <n v="2500"/>
    <n v="4.241313789359392"/>
    <s v="Phone-119"/>
    <m/>
    <x v="13"/>
    <s v="LAGA Cameroon"/>
    <x v="2"/>
    <n v="589.44000000000005"/>
  </r>
  <r>
    <d v="2024-02-09T00:00:00"/>
    <s v="Local Transport"/>
    <x v="1"/>
    <x v="0"/>
    <n v="2900"/>
    <n v="4.4391073108270591"/>
    <s v="arrey-r"/>
    <m/>
    <x v="0"/>
    <s v="LAGA Cameroon"/>
    <x v="0"/>
    <n v="653.28449999999998"/>
  </r>
  <r>
    <d v="2024-02-09T00:00:00"/>
    <s v="Local Transport"/>
    <x v="1"/>
    <x v="0"/>
    <n v="1700"/>
    <n v="2.6022353201400001"/>
    <s v="eri-r"/>
    <m/>
    <x v="1"/>
    <s v="LAGA Cameroon"/>
    <x v="0"/>
    <n v="653.28449999999998"/>
  </r>
  <r>
    <d v="2024-02-09T00:00:00"/>
    <s v="Local Transport"/>
    <x v="1"/>
    <x v="3"/>
    <n v="1800"/>
    <n v="2.4300680419051734"/>
    <s v="ann-r"/>
    <m/>
    <x v="4"/>
    <s v="LAGA Cameroon"/>
    <x v="1"/>
    <n v="740.72"/>
  </r>
  <r>
    <d v="2024-02-09T00:00:00"/>
    <s v="Radio news flash E"/>
    <x v="4"/>
    <x v="3"/>
    <n v="7000"/>
    <n v="9.4502646074090073"/>
    <s v="ann-r"/>
    <m/>
    <x v="4"/>
    <s v="LAGA Cameroon"/>
    <x v="1"/>
    <n v="740.72"/>
  </r>
  <r>
    <d v="2024-02-09T00:00:00"/>
    <s v="Radio news flash E"/>
    <x v="4"/>
    <x v="3"/>
    <n v="7000"/>
    <n v="9.4502646074090073"/>
    <s v="ann-r"/>
    <m/>
    <x v="4"/>
    <s v="LAGA Cameroon"/>
    <x v="1"/>
    <n v="740.72"/>
  </r>
  <r>
    <d v="2024-02-09T00:00:00"/>
    <s v="Radio news flash F"/>
    <x v="4"/>
    <x v="3"/>
    <n v="7000"/>
    <n v="9.4502646074090073"/>
    <s v="ann-r"/>
    <m/>
    <x v="4"/>
    <s v="LAGA Cameroon"/>
    <x v="1"/>
    <n v="740.72"/>
  </r>
  <r>
    <d v="2024-02-09T00:00:00"/>
    <s v="Radio news flash F"/>
    <x v="4"/>
    <x v="3"/>
    <n v="7000"/>
    <n v="9.4502646074090073"/>
    <s v="ann-r"/>
    <m/>
    <x v="4"/>
    <s v="LAGA Cameroon"/>
    <x v="1"/>
    <n v="740.72"/>
  </r>
  <r>
    <d v="2024-02-09T00:00:00"/>
    <s v="Radio news flash F"/>
    <x v="4"/>
    <x v="3"/>
    <n v="7000"/>
    <n v="9.4502646074090073"/>
    <s v="ann-r"/>
    <m/>
    <x v="4"/>
    <s v="LAGA Cameroon"/>
    <x v="1"/>
    <n v="740.72"/>
  </r>
  <r>
    <d v="2024-02-09T00:00:00"/>
    <s v="Radio news flash E"/>
    <x v="4"/>
    <x v="3"/>
    <n v="7000"/>
    <n v="9.4502646074090073"/>
    <s v="ann-r"/>
    <m/>
    <x v="4"/>
    <s v="LAGA Cameroon"/>
    <x v="1"/>
    <n v="740.72"/>
  </r>
  <r>
    <d v="2024-02-09T00:00:00"/>
    <s v="Radio news flash F"/>
    <x v="4"/>
    <x v="3"/>
    <n v="7000"/>
    <n v="9.4502646074090073"/>
    <s v="ann-r"/>
    <m/>
    <x v="4"/>
    <s v="LAGA Cameroon"/>
    <x v="1"/>
    <n v="740.72"/>
  </r>
  <r>
    <d v="2024-02-09T00:00:00"/>
    <s v="15 newspaper"/>
    <x v="5"/>
    <x v="3"/>
    <n v="6000"/>
    <n v="8.1002268063505767"/>
    <s v="ann-2"/>
    <m/>
    <x v="4"/>
    <s v="LAGA Cameroon"/>
    <x v="1"/>
    <n v="740.72"/>
  </r>
  <r>
    <d v="2024-02-09T00:00:00"/>
    <s v="Local Transport"/>
    <x v="1"/>
    <x v="1"/>
    <n v="1950"/>
    <n v="2.6325737120639379"/>
    <s v="aim-r"/>
    <m/>
    <x v="2"/>
    <s v="LAGA Cameroon"/>
    <x v="1"/>
    <n v="740.72"/>
  </r>
  <r>
    <d v="2024-02-09T00:00:00"/>
    <s v="Akonolinga-Yaounde"/>
    <x v="1"/>
    <x v="1"/>
    <n v="1700"/>
    <n v="2.2950642617993302"/>
    <s v="Love-3"/>
    <m/>
    <x v="5"/>
    <s v="LAGA Cameroon"/>
    <x v="1"/>
    <n v="740.72"/>
  </r>
  <r>
    <d v="2024-02-09T00:00:00"/>
    <s v="Feeding"/>
    <x v="2"/>
    <x v="1"/>
    <n v="5000"/>
    <n v="6.7501890052921478"/>
    <s v="Love-r"/>
    <m/>
    <x v="5"/>
    <s v="LAGA Cameroon"/>
    <x v="1"/>
    <n v="740.72"/>
  </r>
  <r>
    <d v="2024-02-09T00:00:00"/>
    <s v="Local Transport"/>
    <x v="1"/>
    <x v="1"/>
    <n v="2000"/>
    <n v="2.700075602116859"/>
    <s v="Love-r"/>
    <m/>
    <x v="5"/>
    <s v="LAGA Cameroon"/>
    <x v="1"/>
    <n v="740.72"/>
  </r>
  <r>
    <d v="2024-02-09T00:00:00"/>
    <s v="Local Transport"/>
    <x v="1"/>
    <x v="4"/>
    <n v="1800"/>
    <n v="3.053745928338762"/>
    <s v="reb-r"/>
    <m/>
    <x v="12"/>
    <s v="LAGA Cameroon"/>
    <x v="2"/>
    <n v="589.44000000000005"/>
  </r>
  <r>
    <d v="2024-02-09T00:00:00"/>
    <s v="Local Transport"/>
    <x v="1"/>
    <x v="4"/>
    <n v="2800"/>
    <n v="4.7502714440825189"/>
    <s v="Uni-r"/>
    <m/>
    <x v="13"/>
    <s v="LAGA Cameroon"/>
    <x v="2"/>
    <n v="589.44000000000005"/>
  </r>
  <r>
    <d v="2024-02-09T00:00:00"/>
    <s v="Local Transport"/>
    <x v="1"/>
    <x v="2"/>
    <n v="2000"/>
    <n v="2.700075602116859"/>
    <s v="i27-r"/>
    <m/>
    <x v="3"/>
    <s v="LAGA Cameroon"/>
    <x v="1"/>
    <n v="740.72"/>
  </r>
  <r>
    <d v="2024-02-09T00:00:00"/>
    <s v="Local Transport"/>
    <x v="1"/>
    <x v="2"/>
    <n v="2400"/>
    <n v="3.2400907225402311"/>
    <s v="i49-r"/>
    <m/>
    <x v="8"/>
    <s v="LAGA Cameroon"/>
    <x v="1"/>
    <n v="740.72"/>
  </r>
  <r>
    <d v="2024-02-09T00:00:00"/>
    <s v="Feeding"/>
    <x v="2"/>
    <x v="1"/>
    <n v="5000"/>
    <n v="6.7501890052921478"/>
    <s v="ste-r"/>
    <m/>
    <x v="6"/>
    <s v="LAGA Cameroon"/>
    <x v="1"/>
    <n v="740.72"/>
  </r>
  <r>
    <d v="2024-02-09T00:00:00"/>
    <s v="Douala-Yaounde"/>
    <x v="1"/>
    <x v="1"/>
    <n v="4000"/>
    <n v="5.4001512042337181"/>
    <s v="ste-3"/>
    <m/>
    <x v="6"/>
    <s v="LAGA Cameroon"/>
    <x v="1"/>
    <n v="740.72"/>
  </r>
  <r>
    <d v="2024-02-09T00:00:00"/>
    <s v="Local Transport"/>
    <x v="1"/>
    <x v="1"/>
    <n v="2000"/>
    <n v="2.700075602116859"/>
    <s v="ste-r"/>
    <m/>
    <x v="6"/>
    <s v="LAGA Cameroon"/>
    <x v="1"/>
    <n v="740.72"/>
  </r>
  <r>
    <d v="2024-02-09T00:00:00"/>
    <s v="Local Transport"/>
    <x v="1"/>
    <x v="2"/>
    <n v="3600"/>
    <n v="4.8601360838103469"/>
    <s v="i69-r"/>
    <m/>
    <x v="9"/>
    <s v="LAGA Cameroon"/>
    <x v="1"/>
    <n v="740.72"/>
  </r>
  <r>
    <d v="2024-02-09T00:00:00"/>
    <s v="Local Transport"/>
    <x v="1"/>
    <x v="2"/>
    <n v="2750"/>
    <n v="3.7126039529106816"/>
    <s v="i95-r"/>
    <m/>
    <x v="10"/>
    <s v="LAGA Cameroon"/>
    <x v="1"/>
    <n v="740.72"/>
  </r>
  <r>
    <d v="2024-02-10T00:00:00"/>
    <s v="Phone"/>
    <x v="0"/>
    <x v="0"/>
    <n v="5000"/>
    <n v="7.6536332945294125"/>
    <s v="Phone-120"/>
    <m/>
    <x v="0"/>
    <s v="LAGA Cameroon"/>
    <x v="0"/>
    <n v="653.28449999999998"/>
  </r>
  <r>
    <d v="2024-02-10T00:00:00"/>
    <s v="Phone"/>
    <x v="0"/>
    <x v="0"/>
    <n v="5000"/>
    <n v="7.6536332945294125"/>
    <s v="Phone-121"/>
    <m/>
    <x v="1"/>
    <s v="LAGA Cameroon"/>
    <x v="0"/>
    <n v="653.28449999999998"/>
  </r>
  <r>
    <d v="2024-02-10T00:00:00"/>
    <s v="Phone"/>
    <x v="0"/>
    <x v="2"/>
    <n v="2500"/>
    <n v="3.3750945026460739"/>
    <s v="Phone-122"/>
    <m/>
    <x v="8"/>
    <s v="LAGA Cameroon"/>
    <x v="1"/>
    <n v="740.72"/>
  </r>
  <r>
    <d v="2024-02-10T00:00:00"/>
    <s v="Phone"/>
    <x v="0"/>
    <x v="2"/>
    <n v="2500"/>
    <n v="3.3750945026460739"/>
    <s v="Phone-123"/>
    <m/>
    <x v="9"/>
    <s v="LAGA Cameroon"/>
    <x v="1"/>
    <n v="740.72"/>
  </r>
  <r>
    <d v="2024-02-10T00:00:00"/>
    <s v="Phone"/>
    <x v="0"/>
    <x v="4"/>
    <n v="2500"/>
    <n v="4.241313789359392"/>
    <s v="Phone-124"/>
    <m/>
    <x v="13"/>
    <s v="LAGA Cameroon"/>
    <x v="2"/>
    <n v="589.44000000000005"/>
  </r>
  <r>
    <d v="2024-02-10T00:00:00"/>
    <s v="Local Transport"/>
    <x v="1"/>
    <x v="0"/>
    <n v="2900"/>
    <n v="4.4391073108270591"/>
    <s v="arrey-r"/>
    <m/>
    <x v="0"/>
    <s v="LAGA Cameroon"/>
    <x v="0"/>
    <n v="653.28449999999998"/>
  </r>
  <r>
    <d v="2024-02-10T00:00:00"/>
    <s v="Local Transport"/>
    <x v="1"/>
    <x v="2"/>
    <n v="3000"/>
    <n v="4.0501134031752883"/>
    <s v="i27-r"/>
    <m/>
    <x v="3"/>
    <s v="LAGA Cameroon"/>
    <x v="1"/>
    <n v="740.72"/>
  </r>
  <r>
    <d v="2024-02-12T00:00:00"/>
    <s v="Phone"/>
    <x v="0"/>
    <x v="0"/>
    <n v="5000"/>
    <n v="7.6536332945294125"/>
    <s v="Phone-125"/>
    <m/>
    <x v="0"/>
    <s v="LAGA Cameroon"/>
    <x v="0"/>
    <n v="653.28449999999998"/>
  </r>
  <r>
    <d v="2024-02-12T00:00:00"/>
    <s v="Phone"/>
    <x v="0"/>
    <x v="0"/>
    <n v="5000"/>
    <n v="7.6536332945294125"/>
    <s v="Phone-126"/>
    <m/>
    <x v="1"/>
    <s v="LAGA Cameroon"/>
    <x v="0"/>
    <n v="653.28449999999998"/>
  </r>
  <r>
    <d v="2024-02-12T00:00:00"/>
    <s v="Phone"/>
    <x v="0"/>
    <x v="4"/>
    <n v="2500"/>
    <n v="4.241313789359392"/>
    <s v="Phone-127"/>
    <m/>
    <x v="13"/>
    <s v="LAGA Cameroon"/>
    <x v="2"/>
    <n v="589.44000000000005"/>
  </r>
  <r>
    <d v="2024-02-12T00:00:00"/>
    <s v="Local Transport"/>
    <x v="1"/>
    <x v="0"/>
    <n v="2900"/>
    <n v="4.4391073108270591"/>
    <s v="arrey-r"/>
    <m/>
    <x v="0"/>
    <s v="LAGA Cameroon"/>
    <x v="0"/>
    <n v="653.28449999999998"/>
  </r>
  <r>
    <d v="2024-02-12T00:00:00"/>
    <s v="Local Transport"/>
    <x v="1"/>
    <x v="4"/>
    <n v="1800"/>
    <n v="3.053745928338762"/>
    <s v="reb-r"/>
    <m/>
    <x v="12"/>
    <s v="LAGA Cameroon"/>
    <x v="2"/>
    <n v="589.44000000000005"/>
  </r>
  <r>
    <d v="2024-02-12T00:00:00"/>
    <s v="Local Transport"/>
    <x v="1"/>
    <x v="4"/>
    <n v="2800"/>
    <n v="4.7502714440825189"/>
    <s v="Uni-r"/>
    <m/>
    <x v="13"/>
    <s v="LAGA Cameroon"/>
    <x v="2"/>
    <n v="589.44000000000005"/>
  </r>
  <r>
    <d v="2024-02-12T00:00:00"/>
    <s v="Local Transport"/>
    <x v="1"/>
    <x v="1"/>
    <n v="2000"/>
    <n v="2.700075602116859"/>
    <s v="ste-r"/>
    <m/>
    <x v="6"/>
    <s v="LAGA Cameroon"/>
    <x v="1"/>
    <n v="740.72"/>
  </r>
  <r>
    <d v="2024-02-12T00:00:00"/>
    <s v="Local Transport"/>
    <x v="1"/>
    <x v="2"/>
    <n v="3600"/>
    <n v="4.8601360838103469"/>
    <s v="i69-r"/>
    <m/>
    <x v="9"/>
    <s v="LAGA Cameroon"/>
    <x v="1"/>
    <n v="740.72"/>
  </r>
  <r>
    <d v="2024-02-12T00:00:00"/>
    <s v="Local Transport"/>
    <x v="1"/>
    <x v="1"/>
    <n v="1400"/>
    <n v="1.8900529214818014"/>
    <s v="fr-r"/>
    <m/>
    <x v="7"/>
    <s v="LAGA Cameroon"/>
    <x v="1"/>
    <n v="740.72"/>
  </r>
  <r>
    <d v="2024-02-13T00:00:00"/>
    <s v="Security Bill January"/>
    <x v="7"/>
    <x v="4"/>
    <n v="200000"/>
    <n v="339.3051031487513"/>
    <s v="Afriland-r"/>
    <m/>
    <x v="14"/>
    <s v="LAGA Cameroon"/>
    <x v="2"/>
    <n v="589.44000000000005"/>
  </r>
  <r>
    <d v="2024-02-13T00:00:00"/>
    <s v="Phone"/>
    <x v="0"/>
    <x v="0"/>
    <n v="5000"/>
    <n v="7.6536332945294125"/>
    <s v="Phone-128"/>
    <m/>
    <x v="0"/>
    <s v="LAGA Cameroon"/>
    <x v="0"/>
    <n v="653.28449999999998"/>
  </r>
  <r>
    <d v="2024-02-13T00:00:00"/>
    <s v="Phone"/>
    <x v="0"/>
    <x v="0"/>
    <n v="5000"/>
    <n v="7.6536332945294125"/>
    <s v="Phone-129"/>
    <m/>
    <x v="1"/>
    <s v="LAGA Cameroon"/>
    <x v="0"/>
    <n v="653.28449999999998"/>
  </r>
  <r>
    <d v="2024-02-13T00:00:00"/>
    <s v="Phone"/>
    <x v="0"/>
    <x v="1"/>
    <n v="5000"/>
    <n v="6.7501890052921478"/>
    <s v="Phone-130"/>
    <m/>
    <x v="2"/>
    <s v="LAGA Cameroon"/>
    <x v="1"/>
    <n v="740.72"/>
  </r>
  <r>
    <d v="2024-02-13T00:00:00"/>
    <s v="Phone"/>
    <x v="0"/>
    <x v="2"/>
    <n v="5000"/>
    <n v="6.7501890052921478"/>
    <s v="Phone-131"/>
    <m/>
    <x v="3"/>
    <s v="LAGA Cameroon"/>
    <x v="1"/>
    <n v="740.72"/>
  </r>
  <r>
    <d v="2024-02-13T00:00:00"/>
    <s v="Phone"/>
    <x v="0"/>
    <x v="3"/>
    <n v="2500"/>
    <n v="3.3750945026460739"/>
    <s v="Phone-132"/>
    <m/>
    <x v="4"/>
    <s v="LAGA Cameroon"/>
    <x v="1"/>
    <n v="740.72"/>
  </r>
  <r>
    <d v="2024-02-13T00:00:00"/>
    <s v="Phone"/>
    <x v="0"/>
    <x v="1"/>
    <n v="2500"/>
    <n v="3.3750945026460739"/>
    <s v="Phone-133"/>
    <m/>
    <x v="5"/>
    <s v="LAGA Cameroon"/>
    <x v="1"/>
    <n v="740.72"/>
  </r>
  <r>
    <d v="2024-02-13T00:00:00"/>
    <s v="Phone"/>
    <x v="0"/>
    <x v="1"/>
    <n v="2500"/>
    <n v="3.3750945026460739"/>
    <s v="Phone-134"/>
    <m/>
    <x v="6"/>
    <s v="LAGA Cameroon"/>
    <x v="1"/>
    <n v="740.72"/>
  </r>
  <r>
    <d v="2024-02-13T00:00:00"/>
    <s v="Phone"/>
    <x v="0"/>
    <x v="1"/>
    <n v="2500"/>
    <n v="3.3750945026460739"/>
    <s v="Phone-135"/>
    <m/>
    <x v="7"/>
    <s v="LAGA Cameroon"/>
    <x v="1"/>
    <n v="740.72"/>
  </r>
  <r>
    <d v="2024-02-13T00:00:00"/>
    <s v="Phone"/>
    <x v="0"/>
    <x v="2"/>
    <n v="2500"/>
    <n v="3.3750945026460739"/>
    <s v="Phone-136"/>
    <m/>
    <x v="8"/>
    <s v="LAGA Cameroon"/>
    <x v="1"/>
    <n v="740.72"/>
  </r>
  <r>
    <d v="2024-02-13T00:00:00"/>
    <s v="Phone"/>
    <x v="0"/>
    <x v="2"/>
    <n v="2500"/>
    <n v="3.3750945026460739"/>
    <s v="Phone-137"/>
    <m/>
    <x v="9"/>
    <s v="LAGA Cameroon"/>
    <x v="1"/>
    <n v="740.72"/>
  </r>
  <r>
    <d v="2024-02-13T00:00:00"/>
    <s v="Phone"/>
    <x v="0"/>
    <x v="2"/>
    <n v="2500"/>
    <n v="3.8268166472647063"/>
    <s v="Phone-138"/>
    <m/>
    <x v="10"/>
    <s v="LAGA Cameroon"/>
    <x v="0"/>
    <n v="653.28449999999998"/>
  </r>
  <r>
    <d v="2024-02-13T00:00:00"/>
    <s v="Phone"/>
    <x v="0"/>
    <x v="2"/>
    <n v="2500"/>
    <n v="3.8268166472647063"/>
    <s v="Phone-139"/>
    <m/>
    <x v="11"/>
    <s v="LAGA Cameroon"/>
    <x v="0"/>
    <n v="653.28449999999998"/>
  </r>
  <r>
    <d v="2024-02-13T00:00:00"/>
    <s v="Phone"/>
    <x v="0"/>
    <x v="4"/>
    <n v="2500"/>
    <n v="4.241313789359392"/>
    <s v="Phone-140"/>
    <m/>
    <x v="12"/>
    <s v="LAGA Cameroon"/>
    <x v="2"/>
    <n v="589.44000000000005"/>
  </r>
  <r>
    <d v="2024-02-13T00:00:00"/>
    <s v="Phone"/>
    <x v="0"/>
    <x v="4"/>
    <n v="2500"/>
    <n v="4.241313789359392"/>
    <s v="Phone-141"/>
    <m/>
    <x v="13"/>
    <s v="LAGA Cameroon"/>
    <x v="2"/>
    <n v="589.44000000000005"/>
  </r>
  <r>
    <d v="2024-02-13T00:00:00"/>
    <s v="Local Transport"/>
    <x v="1"/>
    <x v="0"/>
    <n v="2900"/>
    <n v="4.4391073108270591"/>
    <s v="arrey-r"/>
    <m/>
    <x v="0"/>
    <s v="LAGA Cameroon"/>
    <x v="0"/>
    <n v="653.28449999999998"/>
  </r>
  <r>
    <d v="2024-02-13T00:00:00"/>
    <s v="Local Transport"/>
    <x v="1"/>
    <x v="0"/>
    <n v="1800"/>
    <n v="2.7553079860305885"/>
    <s v="eri-r"/>
    <m/>
    <x v="1"/>
    <s v="LAGA Cameroon"/>
    <x v="0"/>
    <n v="653.28449999999998"/>
  </r>
  <r>
    <d v="2024-02-13T00:00:00"/>
    <s v="Local Transport"/>
    <x v="1"/>
    <x v="3"/>
    <n v="1900"/>
    <n v="2.9083806519211768"/>
    <s v="ann-r"/>
    <m/>
    <x v="4"/>
    <s v="LAGA Cameroon"/>
    <x v="0"/>
    <n v="653.28449999999998"/>
  </r>
  <r>
    <d v="2024-02-13T00:00:00"/>
    <s v="Local Transport"/>
    <x v="1"/>
    <x v="1"/>
    <n v="1900"/>
    <n v="2.9083806519211768"/>
    <s v="aim-r"/>
    <m/>
    <x v="2"/>
    <s v="LAGA Cameroon"/>
    <x v="0"/>
    <n v="653.28449999999998"/>
  </r>
  <r>
    <d v="2024-02-13T00:00:00"/>
    <s v="Local Transport"/>
    <x v="1"/>
    <x v="1"/>
    <n v="1500"/>
    <n v="2.2960899883588239"/>
    <s v="Love-r"/>
    <m/>
    <x v="5"/>
    <s v="LAGA Cameroon"/>
    <x v="0"/>
    <n v="653.28449999999998"/>
  </r>
  <r>
    <d v="2024-02-13T00:00:00"/>
    <s v="Local Transport"/>
    <x v="1"/>
    <x v="4"/>
    <n v="1700"/>
    <n v="2.8840933767643864"/>
    <s v="reb-r"/>
    <m/>
    <x v="12"/>
    <s v="LAGA Cameroon"/>
    <x v="2"/>
    <n v="589.44000000000005"/>
  </r>
  <r>
    <d v="2024-02-13T00:00:00"/>
    <s v="Local Transport"/>
    <x v="1"/>
    <x v="2"/>
    <n v="2200"/>
    <n v="3.3675986495929418"/>
    <s v="i54-r"/>
    <m/>
    <x v="11"/>
    <s v="LAGA Cameroon"/>
    <x v="0"/>
    <n v="653.28449999999998"/>
  </r>
  <r>
    <d v="2024-02-13T00:00:00"/>
    <s v="Local Transport"/>
    <x v="1"/>
    <x v="4"/>
    <n v="3400"/>
    <n v="5.7681867535287727"/>
    <s v="Uni-r"/>
    <m/>
    <x v="13"/>
    <s v="LAGA Cameroon"/>
    <x v="2"/>
    <n v="589.44000000000005"/>
  </r>
  <r>
    <d v="2024-02-13T00:00:00"/>
    <s v="Office Cleaning"/>
    <x v="7"/>
    <x v="4"/>
    <n v="12000"/>
    <n v="20.358306188925081"/>
    <s v="Uni-6"/>
    <m/>
    <x v="13"/>
    <s v="LAGA Cameroon"/>
    <x v="2"/>
    <n v="589.44000000000005"/>
  </r>
  <r>
    <d v="2024-02-13T00:00:00"/>
    <s v="x 14 Agendas"/>
    <x v="5"/>
    <x v="4"/>
    <n v="44800"/>
    <n v="76.004343105320302"/>
    <s v="Uni-7"/>
    <m/>
    <x v="13"/>
    <s v="LAGA Cameroon"/>
    <x v="2"/>
    <n v="589.44000000000005"/>
  </r>
  <r>
    <d v="2024-02-13T00:00:00"/>
    <s v="Internet Bill January"/>
    <x v="9"/>
    <x v="4"/>
    <n v="50830"/>
    <n v="86.234391965255156"/>
    <s v="Hr-Camtel 1"/>
    <m/>
    <x v="13"/>
    <s v="LAGA Cameroon"/>
    <x v="2"/>
    <n v="589.44000000000005"/>
  </r>
  <r>
    <d v="2024-02-13T00:00:00"/>
    <s v="Local Transport"/>
    <x v="1"/>
    <x v="2"/>
    <n v="2000"/>
    <n v="3.0614533178117651"/>
    <s v="i27-r"/>
    <m/>
    <x v="3"/>
    <s v="LAGA Cameroon"/>
    <x v="0"/>
    <n v="653.28449999999998"/>
  </r>
  <r>
    <d v="2024-02-13T00:00:00"/>
    <s v="Local Transport"/>
    <x v="1"/>
    <x v="2"/>
    <n v="2400"/>
    <n v="3.673743981374118"/>
    <s v="i49-r"/>
    <m/>
    <x v="8"/>
    <s v="LAGA Cameroon"/>
    <x v="0"/>
    <n v="653.28449999999998"/>
  </r>
  <r>
    <d v="2024-02-13T00:00:00"/>
    <s v="Local Transport"/>
    <x v="1"/>
    <x v="1"/>
    <n v="2000"/>
    <n v="3.0614533178117651"/>
    <s v="ste-r"/>
    <m/>
    <x v="6"/>
    <s v="LAGA Cameroon"/>
    <x v="0"/>
    <n v="653.28449999999998"/>
  </r>
  <r>
    <d v="2024-02-13T00:00:00"/>
    <s v="Local Transport"/>
    <x v="1"/>
    <x v="2"/>
    <n v="2800"/>
    <n v="4.2860346449364712"/>
    <s v="i69-r"/>
    <m/>
    <x v="9"/>
    <s v="LAGA Cameroon"/>
    <x v="0"/>
    <n v="653.28449999999998"/>
  </r>
  <r>
    <d v="2024-02-13T00:00:00"/>
    <s v="Local Transport"/>
    <x v="1"/>
    <x v="1"/>
    <n v="1400"/>
    <n v="2.1430173224682356"/>
    <s v="fr-r"/>
    <m/>
    <x v="7"/>
    <s v="LAGA Cameroon"/>
    <x v="0"/>
    <n v="653.28449999999998"/>
  </r>
  <r>
    <d v="2024-02-13T00:00:00"/>
    <s v="Local Transport"/>
    <x v="1"/>
    <x v="2"/>
    <n v="1950"/>
    <n v="2.9849169848664712"/>
    <s v="i95-r"/>
    <m/>
    <x v="10"/>
    <s v="LAGA Cameroon"/>
    <x v="0"/>
    <n v="653.28449999999998"/>
  </r>
  <r>
    <d v="2024-02-13T00:00:00"/>
    <s v="TAX - January 2024"/>
    <x v="6"/>
    <x v="0"/>
    <n v="192372.9"/>
    <n v="294.47032648103544"/>
    <s v="Afriland-r"/>
    <m/>
    <x v="15"/>
    <s v="LAGA Cameroon"/>
    <x v="0"/>
    <n v="653.28449999999998"/>
  </r>
  <r>
    <d v="2024-02-13T00:00:00"/>
    <s v="TAX - January 2024"/>
    <x v="6"/>
    <x v="3"/>
    <n v="58408.7"/>
    <n v="89.407754202036017"/>
    <s v="Afriland-r"/>
    <m/>
    <x v="15"/>
    <s v="LAGA Cameroon"/>
    <x v="0"/>
    <n v="653.28449999999998"/>
  </r>
  <r>
    <d v="2024-02-13T00:00:00"/>
    <s v="TAX - January 2024"/>
    <x v="6"/>
    <x v="2"/>
    <n v="147311.4"/>
    <n v="225.49348714074802"/>
    <s v="Afriland-r"/>
    <m/>
    <x v="15"/>
    <s v="LAGA Cameroon"/>
    <x v="0"/>
    <n v="653.28449999999998"/>
  </r>
  <r>
    <d v="2024-02-13T00:00:00"/>
    <s v="TAX - January 2024"/>
    <x v="6"/>
    <x v="1"/>
    <n v="99514"/>
    <n v="152.32873273435999"/>
    <s v="Afriland-r"/>
    <m/>
    <x v="15"/>
    <s v="LAGA Cameroon"/>
    <x v="0"/>
    <n v="653.28449999999998"/>
  </r>
  <r>
    <d v="2024-02-13T00:00:00"/>
    <s v="TAX - January 2024"/>
    <x v="6"/>
    <x v="4"/>
    <n v="31071.4"/>
    <n v="52.713422909880563"/>
    <s v="Afriland-r"/>
    <m/>
    <x v="15"/>
    <s v="LAGA Cameroon"/>
    <x v="2"/>
    <n v="589.44000000000005"/>
  </r>
  <r>
    <d v="2024-02-13T00:00:00"/>
    <s v="CNPS - January 2024"/>
    <x v="6"/>
    <x v="0"/>
    <n v="193854.50000000003"/>
    <n v="296.73825109887048"/>
    <s v="Afriland-r"/>
    <m/>
    <x v="15"/>
    <s v="LAGA Cameroon"/>
    <x v="0"/>
    <n v="653.28449999999998"/>
  </r>
  <r>
    <d v="2024-02-13T00:00:00"/>
    <s v="CNPS - January 2024"/>
    <x v="6"/>
    <x v="3"/>
    <n v="87465"/>
    <n v="133.88500722120301"/>
    <s v="Afriland-r"/>
    <m/>
    <x v="15"/>
    <s v="LAGA Cameroon"/>
    <x v="0"/>
    <n v="653.28449999999998"/>
  </r>
  <r>
    <d v="2024-02-13T00:00:00"/>
    <s v="CNPS - January 2024"/>
    <x v="6"/>
    <x v="2"/>
    <n v="257250"/>
    <n v="393.77943300353826"/>
    <s v="Afriland-r"/>
    <m/>
    <x v="15"/>
    <s v="LAGA Cameroon"/>
    <x v="0"/>
    <n v="653.28449999999998"/>
  </r>
  <r>
    <d v="2024-02-13T00:00:00"/>
    <s v="CNPS - January 2024"/>
    <x v="6"/>
    <x v="1"/>
    <n v="174930"/>
    <n v="267.77001444240602"/>
    <s v="Afriland-r"/>
    <m/>
    <x v="15"/>
    <s v="LAGA Cameroon"/>
    <x v="0"/>
    <n v="653.28449999999998"/>
  </r>
  <r>
    <d v="2024-02-13T00:00:00"/>
    <s v="CNPS - January 2024"/>
    <x v="6"/>
    <x v="4"/>
    <n v="58310"/>
    <n v="98.924402823018454"/>
    <s v="Afriland-r"/>
    <m/>
    <x v="15"/>
    <s v="LAGA Cameroon"/>
    <x v="2"/>
    <n v="589.44000000000005"/>
  </r>
  <r>
    <d v="2024-02-14T00:00:00"/>
    <s v="Phone"/>
    <x v="0"/>
    <x v="0"/>
    <n v="5000"/>
    <n v="7.6536332945294125"/>
    <s v="Phone-142"/>
    <m/>
    <x v="0"/>
    <s v="LAGA Cameroon"/>
    <x v="0"/>
    <n v="653.28449999999998"/>
  </r>
  <r>
    <d v="2024-02-14T00:00:00"/>
    <s v="Phone"/>
    <x v="0"/>
    <x v="0"/>
    <n v="5000"/>
    <n v="7.6536332945294125"/>
    <s v="Phone-143"/>
    <m/>
    <x v="1"/>
    <s v="LAGA Cameroon"/>
    <x v="0"/>
    <n v="653.28449999999998"/>
  </r>
  <r>
    <d v="2024-02-14T00:00:00"/>
    <s v="Phone"/>
    <x v="0"/>
    <x v="1"/>
    <n v="5000"/>
    <n v="7.6536332945294125"/>
    <s v="Phone-144"/>
    <m/>
    <x v="2"/>
    <s v="LAGA Cameroon"/>
    <x v="0"/>
    <n v="653.28449999999998"/>
  </r>
  <r>
    <d v="2024-02-14T00:00:00"/>
    <s v="Phone"/>
    <x v="0"/>
    <x v="2"/>
    <n v="5000"/>
    <n v="7.6536332945294125"/>
    <s v="Phone-145"/>
    <m/>
    <x v="3"/>
    <s v="LAGA Cameroon"/>
    <x v="0"/>
    <n v="653.28449999999998"/>
  </r>
  <r>
    <d v="2024-02-14T00:00:00"/>
    <s v="Phone"/>
    <x v="0"/>
    <x v="3"/>
    <n v="2500"/>
    <n v="3.8268166472647063"/>
    <s v="Phone-146"/>
    <m/>
    <x v="4"/>
    <s v="LAGA Cameroon"/>
    <x v="0"/>
    <n v="653.28449999999998"/>
  </r>
  <r>
    <d v="2024-02-14T00:00:00"/>
    <s v="Phone"/>
    <x v="0"/>
    <x v="1"/>
    <n v="2500"/>
    <n v="3.8268166472647063"/>
    <s v="Phone-147"/>
    <m/>
    <x v="5"/>
    <s v="LAGA Cameroon"/>
    <x v="0"/>
    <n v="653.28449999999998"/>
  </r>
  <r>
    <d v="2024-02-14T00:00:00"/>
    <s v="Phone"/>
    <x v="0"/>
    <x v="1"/>
    <n v="2500"/>
    <n v="3.8268166472647063"/>
    <s v="Phone-148"/>
    <m/>
    <x v="6"/>
    <s v="LAGA Cameroon"/>
    <x v="0"/>
    <n v="653.28449999999998"/>
  </r>
  <r>
    <d v="2024-02-14T00:00:00"/>
    <s v="Phone"/>
    <x v="0"/>
    <x v="1"/>
    <n v="2500"/>
    <n v="3.8268166472647063"/>
    <s v="Phone-149"/>
    <m/>
    <x v="7"/>
    <s v="LAGA Cameroon"/>
    <x v="0"/>
    <n v="653.28449999999998"/>
  </r>
  <r>
    <d v="2024-02-14T00:00:00"/>
    <s v="Phone"/>
    <x v="0"/>
    <x v="2"/>
    <n v="2500"/>
    <n v="3.8268166472647063"/>
    <s v="Phone-150"/>
    <m/>
    <x v="8"/>
    <s v="LAGA Cameroon"/>
    <x v="0"/>
    <n v="653.28449999999998"/>
  </r>
  <r>
    <d v="2024-02-14T00:00:00"/>
    <s v="Phone"/>
    <x v="0"/>
    <x v="2"/>
    <n v="2500"/>
    <n v="3.8268166472647063"/>
    <s v="Phone-151"/>
    <m/>
    <x v="9"/>
    <s v="LAGA Cameroon"/>
    <x v="0"/>
    <n v="653.28449999999998"/>
  </r>
  <r>
    <d v="2024-02-14T00:00:00"/>
    <s v="Phone"/>
    <x v="0"/>
    <x v="2"/>
    <n v="2500"/>
    <n v="3.8268166472647063"/>
    <s v="Phone-152"/>
    <m/>
    <x v="10"/>
    <s v="LAGA Cameroon"/>
    <x v="0"/>
    <n v="653.28449999999998"/>
  </r>
  <r>
    <d v="2024-02-14T00:00:00"/>
    <s v="Phone"/>
    <x v="0"/>
    <x v="2"/>
    <n v="2500"/>
    <n v="3.8268166472647063"/>
    <s v="Phone-153"/>
    <m/>
    <x v="11"/>
    <s v="LAGA Cameroon"/>
    <x v="0"/>
    <n v="653.28449999999998"/>
  </r>
  <r>
    <d v="2024-02-14T00:00:00"/>
    <s v="Phone"/>
    <x v="0"/>
    <x v="4"/>
    <n v="2500"/>
    <n v="4.241313789359392"/>
    <s v="Phone-154"/>
    <m/>
    <x v="12"/>
    <s v="LAGA Cameroon"/>
    <x v="2"/>
    <n v="589.44000000000005"/>
  </r>
  <r>
    <d v="2024-02-14T00:00:00"/>
    <s v="Phone"/>
    <x v="0"/>
    <x v="4"/>
    <n v="2500"/>
    <n v="4.241313789359392"/>
    <s v="Phone-155"/>
    <m/>
    <x v="13"/>
    <s v="LAGA Cameroon"/>
    <x v="2"/>
    <n v="589.44000000000005"/>
  </r>
  <r>
    <d v="2024-02-14T00:00:00"/>
    <s v="Local Transport"/>
    <x v="1"/>
    <x v="0"/>
    <n v="2900"/>
    <n v="4.4391073108270591"/>
    <s v="arrey-r"/>
    <m/>
    <x v="0"/>
    <s v="LAGA Cameroon"/>
    <x v="0"/>
    <n v="653.28449999999998"/>
  </r>
  <r>
    <d v="2024-02-14T00:00:00"/>
    <s v="Local Transport"/>
    <x v="1"/>
    <x v="0"/>
    <n v="2900"/>
    <n v="4.4391073108270591"/>
    <s v="arrey-r"/>
    <m/>
    <x v="0"/>
    <s v="LAGA Cameroon"/>
    <x v="0"/>
    <n v="653.28449999999998"/>
  </r>
  <r>
    <d v="2024-02-14T00:00:00"/>
    <s v="Local Transport "/>
    <x v="1"/>
    <x v="0"/>
    <n v="1600"/>
    <n v="2.4491626542494123"/>
    <s v="eri-r"/>
    <m/>
    <x v="1"/>
    <s v="LAGA Cameroon"/>
    <x v="0"/>
    <n v="653.28449999999998"/>
  </r>
  <r>
    <d v="2024-02-14T00:00:00"/>
    <s v="Local Transport"/>
    <x v="1"/>
    <x v="3"/>
    <n v="1800"/>
    <n v="2.7553079860305885"/>
    <s v="ann-r"/>
    <m/>
    <x v="4"/>
    <s v="LAGA Cameroon"/>
    <x v="0"/>
    <n v="653.28449999999998"/>
  </r>
  <r>
    <d v="2024-02-14T00:00:00"/>
    <s v="Local Transport"/>
    <x v="1"/>
    <x v="1"/>
    <n v="1950"/>
    <n v="2.9849169848664712"/>
    <s v="aim-r"/>
    <m/>
    <x v="2"/>
    <s v="LAGA Cameroon"/>
    <x v="0"/>
    <n v="653.28449999999998"/>
  </r>
  <r>
    <d v="2024-02-14T00:00:00"/>
    <s v="Local Transport"/>
    <x v="1"/>
    <x v="1"/>
    <n v="1500"/>
    <n v="2.2960899883588239"/>
    <s v="Love-r"/>
    <m/>
    <x v="5"/>
    <s v="LAGA Cameroon"/>
    <x v="0"/>
    <n v="653.28449999999998"/>
  </r>
  <r>
    <d v="2024-02-14T00:00:00"/>
    <s v="Local Transport"/>
    <x v="1"/>
    <x v="4"/>
    <n v="1800"/>
    <n v="3.053745928338762"/>
    <s v="reb-r"/>
    <m/>
    <x v="12"/>
    <s v="LAGA Cameroon"/>
    <x v="2"/>
    <n v="589.44000000000005"/>
  </r>
  <r>
    <d v="2024-02-14T00:00:00"/>
    <s v="Local Transport"/>
    <x v="1"/>
    <x v="2"/>
    <n v="2200"/>
    <n v="3.3675986495929418"/>
    <s v="i54-r"/>
    <m/>
    <x v="11"/>
    <s v="LAGA Cameroon"/>
    <x v="0"/>
    <n v="653.28449999999998"/>
  </r>
  <r>
    <d v="2024-02-14T00:00:00"/>
    <s v="Local Transport"/>
    <x v="1"/>
    <x v="4"/>
    <n v="2800"/>
    <n v="4.7502714440825189"/>
    <s v="Uni-r"/>
    <m/>
    <x v="13"/>
    <s v="LAGA Cameroon"/>
    <x v="2"/>
    <n v="589.44000000000005"/>
  </r>
  <r>
    <d v="2024-02-14T00:00:00"/>
    <s v="Office Gum"/>
    <x v="5"/>
    <x v="4"/>
    <n v="7800"/>
    <n v="13.232899022801302"/>
    <s v="Uni-8"/>
    <m/>
    <x v="13"/>
    <s v="LAGA Cameroon"/>
    <x v="2"/>
    <n v="589.44000000000005"/>
  </r>
  <r>
    <d v="2024-02-14T00:00:00"/>
    <s v="Local Transport"/>
    <x v="1"/>
    <x v="2"/>
    <n v="3000"/>
    <n v="4.5921799767176479"/>
    <s v="i27-r"/>
    <m/>
    <x v="3"/>
    <s v="LAGA Cameroon"/>
    <x v="0"/>
    <n v="653.28449999999998"/>
  </r>
  <r>
    <d v="2024-02-14T00:00:00"/>
    <s v="Local Transport"/>
    <x v="1"/>
    <x v="2"/>
    <n v="2300"/>
    <n v="3.5206713154835301"/>
    <s v="3-i49-6"/>
    <m/>
    <x v="8"/>
    <s v="LAGA Cameroon"/>
    <x v="0"/>
    <n v="653.28449999999998"/>
  </r>
  <r>
    <d v="2024-02-14T00:00:00"/>
    <s v="Local Transport"/>
    <x v="1"/>
    <x v="1"/>
    <n v="2000"/>
    <n v="3.0614533178117651"/>
    <s v="ste-r"/>
    <m/>
    <x v="6"/>
    <s v="LAGA Cameroon"/>
    <x v="0"/>
    <n v="653.28449999999998"/>
  </r>
  <r>
    <d v="2024-02-14T00:00:00"/>
    <s v="Yaounde-Douala"/>
    <x v="1"/>
    <x v="2"/>
    <n v="4000"/>
    <n v="6.1229066356235302"/>
    <s v="4-i69-4"/>
    <m/>
    <x v="9"/>
    <s v="LAGA Cameroon"/>
    <x v="0"/>
    <n v="653.28449999999998"/>
  </r>
  <r>
    <d v="2024-02-14T00:00:00"/>
    <s v="Douala-Bomono"/>
    <x v="1"/>
    <x v="2"/>
    <n v="2000"/>
    <n v="3.0614533178117651"/>
    <s v="4-i69-r"/>
    <m/>
    <x v="9"/>
    <s v="LAGA Cameroon"/>
    <x v="0"/>
    <n v="653.28449999999998"/>
  </r>
  <r>
    <d v="2024-02-14T00:00:00"/>
    <s v="Bomono-Douala"/>
    <x v="1"/>
    <x v="2"/>
    <n v="2000"/>
    <n v="3.0614533178117651"/>
    <s v="4-i69-r"/>
    <m/>
    <x v="9"/>
    <s v="LAGA Cameroon"/>
    <x v="0"/>
    <n v="653.28449999999998"/>
  </r>
  <r>
    <d v="2024-02-14T00:00:00"/>
    <s v="Local Transport"/>
    <x v="1"/>
    <x v="2"/>
    <n v="2000"/>
    <n v="3.0614533178117651"/>
    <s v="4-i69-r"/>
    <m/>
    <x v="9"/>
    <s v="LAGA Cameroon"/>
    <x v="0"/>
    <n v="653.28449999999998"/>
  </r>
  <r>
    <d v="2024-02-14T00:00:00"/>
    <s v="Feeding"/>
    <x v="2"/>
    <x v="2"/>
    <n v="5000"/>
    <n v="7.6536332945294125"/>
    <s v="4-i69-r"/>
    <m/>
    <x v="9"/>
    <s v="LAGA Cameroon"/>
    <x v="0"/>
    <n v="653.28449999999998"/>
  </r>
  <r>
    <d v="2024-02-14T00:00:00"/>
    <s v="Lodging"/>
    <x v="2"/>
    <x v="2"/>
    <n v="10000"/>
    <n v="15.307266589058825"/>
    <s v="4-i69-5"/>
    <m/>
    <x v="9"/>
    <s v="LAGA Cameroon"/>
    <x v="0"/>
    <n v="653.28449999999998"/>
  </r>
  <r>
    <d v="2024-02-14T00:00:00"/>
    <s v="Local Transport"/>
    <x v="1"/>
    <x v="1"/>
    <n v="1500"/>
    <n v="2.2960899883588239"/>
    <s v="fr-r"/>
    <m/>
    <x v="7"/>
    <s v="LAGA Cameroon"/>
    <x v="0"/>
    <n v="653.28449999999998"/>
  </r>
  <r>
    <d v="2024-02-14T00:00:00"/>
    <s v="Local Transport"/>
    <x v="1"/>
    <x v="2"/>
    <n v="1950"/>
    <n v="2.9849169848664712"/>
    <s v="i95-r"/>
    <m/>
    <x v="10"/>
    <s v="LAGA Cameroon"/>
    <x v="0"/>
    <n v="653.28449999999998"/>
  </r>
  <r>
    <d v="2024-02-15T00:00:00"/>
    <s v="Phone"/>
    <x v="0"/>
    <x v="0"/>
    <n v="5000"/>
    <n v="7.6536332945294125"/>
    <s v="Phone-156"/>
    <m/>
    <x v="0"/>
    <s v="LAGA Cameroon"/>
    <x v="0"/>
    <n v="653.28449999999998"/>
  </r>
  <r>
    <d v="2024-02-15T00:00:00"/>
    <s v="Phone"/>
    <x v="0"/>
    <x v="0"/>
    <n v="5000"/>
    <n v="7.6536332945294125"/>
    <s v="Phone-157"/>
    <m/>
    <x v="1"/>
    <s v="LAGA Cameroon"/>
    <x v="0"/>
    <n v="653.28449999999998"/>
  </r>
  <r>
    <d v="2024-02-15T00:00:00"/>
    <s v="Phone"/>
    <x v="10"/>
    <x v="0"/>
    <n v="10000"/>
    <n v="15.307266589058825"/>
    <s v="Phone-158"/>
    <m/>
    <x v="0"/>
    <s v="LAGA Cameroon"/>
    <x v="0"/>
    <n v="653.28449999999998"/>
  </r>
  <r>
    <d v="2024-02-15T00:00:00"/>
    <s v="Phone"/>
    <x v="10"/>
    <x v="0"/>
    <n v="10000"/>
    <n v="15.307266589058825"/>
    <s v="Phone-159"/>
    <m/>
    <x v="1"/>
    <s v="LAGA Cameroon"/>
    <x v="0"/>
    <n v="653.28449999999998"/>
  </r>
  <r>
    <d v="2024-02-15T00:00:00"/>
    <s v="Phone"/>
    <x v="0"/>
    <x v="1"/>
    <n v="5000"/>
    <n v="7.6536332945294125"/>
    <s v="Phone-160"/>
    <m/>
    <x v="2"/>
    <s v="LAGA Cameroon"/>
    <x v="0"/>
    <n v="653.28449999999998"/>
  </r>
  <r>
    <d v="2024-02-15T00:00:00"/>
    <s v="Phone"/>
    <x v="0"/>
    <x v="2"/>
    <n v="5000"/>
    <n v="7.6536332945294125"/>
    <s v="Phone-161"/>
    <m/>
    <x v="3"/>
    <s v="LAGA Cameroon"/>
    <x v="0"/>
    <n v="653.28449999999998"/>
  </r>
  <r>
    <d v="2024-02-15T00:00:00"/>
    <s v="Phone"/>
    <x v="0"/>
    <x v="3"/>
    <n v="2500"/>
    <n v="3.8268166472647063"/>
    <s v="Phone-162"/>
    <m/>
    <x v="4"/>
    <s v="LAGA Cameroon"/>
    <x v="0"/>
    <n v="653.28449999999998"/>
  </r>
  <r>
    <d v="2024-02-15T00:00:00"/>
    <s v="Phone"/>
    <x v="0"/>
    <x v="1"/>
    <n v="2500"/>
    <n v="3.8268166472647063"/>
    <s v="Phone-163"/>
    <m/>
    <x v="5"/>
    <s v="LAGA Cameroon"/>
    <x v="0"/>
    <n v="653.28449999999998"/>
  </r>
  <r>
    <d v="2024-02-15T00:00:00"/>
    <s v="Phone"/>
    <x v="0"/>
    <x v="1"/>
    <n v="2500"/>
    <n v="3.8268166472647063"/>
    <s v="Phone-164"/>
    <m/>
    <x v="6"/>
    <s v="LAGA Cameroon"/>
    <x v="0"/>
    <n v="653.28449999999998"/>
  </r>
  <r>
    <d v="2024-02-15T00:00:00"/>
    <s v="Phone"/>
    <x v="0"/>
    <x v="1"/>
    <n v="2500"/>
    <n v="3.8268166472647063"/>
    <s v="Phone-165"/>
    <m/>
    <x v="7"/>
    <s v="LAGA Cameroon"/>
    <x v="0"/>
    <n v="653.28449999999998"/>
  </r>
  <r>
    <d v="2024-02-15T00:00:00"/>
    <s v="Phone"/>
    <x v="0"/>
    <x v="2"/>
    <n v="2500"/>
    <n v="3.8268166472647063"/>
    <s v="Phone-166"/>
    <m/>
    <x v="8"/>
    <s v="LAGA Cameroon"/>
    <x v="0"/>
    <n v="653.28449999999998"/>
  </r>
  <r>
    <d v="2024-02-15T00:00:00"/>
    <s v="Phone"/>
    <x v="0"/>
    <x v="2"/>
    <n v="2500"/>
    <n v="3.8268166472647063"/>
    <s v="Phone-167"/>
    <m/>
    <x v="9"/>
    <s v="LAGA Cameroon"/>
    <x v="0"/>
    <n v="653.28449999999998"/>
  </r>
  <r>
    <d v="2024-02-15T00:00:00"/>
    <s v="Phone"/>
    <x v="0"/>
    <x v="2"/>
    <n v="2500"/>
    <n v="3.8268166472647063"/>
    <s v="Phone-168"/>
    <m/>
    <x v="10"/>
    <s v="LAGA Cameroon"/>
    <x v="0"/>
    <n v="653.28449999999998"/>
  </r>
  <r>
    <d v="2024-02-15T00:00:00"/>
    <s v="Phone"/>
    <x v="0"/>
    <x v="2"/>
    <n v="2500"/>
    <n v="3.8268166472647063"/>
    <s v="Phone-169"/>
    <m/>
    <x v="11"/>
    <s v="LAGA Cameroon"/>
    <x v="0"/>
    <n v="653.28449999999998"/>
  </r>
  <r>
    <d v="2024-02-15T00:00:00"/>
    <s v="Phone"/>
    <x v="0"/>
    <x v="4"/>
    <n v="2500"/>
    <n v="4.241313789359392"/>
    <s v="Phone-170"/>
    <m/>
    <x v="12"/>
    <s v="LAGA Cameroon"/>
    <x v="2"/>
    <n v="589.44000000000005"/>
  </r>
  <r>
    <d v="2024-02-15T00:00:00"/>
    <s v="Phone"/>
    <x v="0"/>
    <x v="4"/>
    <n v="2500"/>
    <n v="4.241313789359392"/>
    <s v="Phone-171"/>
    <m/>
    <x v="13"/>
    <s v="LAGA Cameroon"/>
    <x v="2"/>
    <n v="589.44000000000005"/>
  </r>
  <r>
    <d v="2024-02-15T00:00:00"/>
    <s v="Phone"/>
    <x v="10"/>
    <x v="4"/>
    <n v="10000"/>
    <n v="16.965255157437568"/>
    <s v="Phone-172"/>
    <m/>
    <x v="13"/>
    <s v="LAGA Cameroon"/>
    <x v="2"/>
    <n v="589.44000000000005"/>
  </r>
  <r>
    <d v="2024-02-15T00:00:00"/>
    <s v="Hired taxi"/>
    <x v="1"/>
    <x v="0"/>
    <n v="3500"/>
    <n v="5.357543306170589"/>
    <s v="arrey-r"/>
    <m/>
    <x v="0"/>
    <s v="LAGA Cameroon"/>
    <x v="0"/>
    <n v="653.28449999999998"/>
  </r>
  <r>
    <d v="2024-02-15T00:00:00"/>
    <s v="Local Transport"/>
    <x v="1"/>
    <x v="0"/>
    <n v="1500"/>
    <n v="2.2960899883588239"/>
    <s v="eri-r"/>
    <m/>
    <x v="1"/>
    <s v="LAGA Cameroon"/>
    <x v="0"/>
    <n v="653.28449999999998"/>
  </r>
  <r>
    <d v="2024-02-15T00:00:00"/>
    <s v="Local Transport"/>
    <x v="1"/>
    <x v="3"/>
    <n v="1800"/>
    <n v="2.7553079860305885"/>
    <s v="ann-r"/>
    <m/>
    <x v="4"/>
    <s v="LAGA Cameroon"/>
    <x v="0"/>
    <n v="653.28449999999998"/>
  </r>
  <r>
    <d v="2024-02-15T00:00:00"/>
    <s v="Local Transport"/>
    <x v="1"/>
    <x v="1"/>
    <n v="1950"/>
    <n v="2.9849169848664712"/>
    <s v="aim-r"/>
    <m/>
    <x v="2"/>
    <s v="LAGA Cameroon"/>
    <x v="0"/>
    <n v="653.28449999999998"/>
  </r>
  <r>
    <d v="2024-02-15T00:00:00"/>
    <s v="Local Transport"/>
    <x v="1"/>
    <x v="1"/>
    <n v="1700"/>
    <n v="2.6022353201400001"/>
    <s v="Love-r"/>
    <m/>
    <x v="5"/>
    <s v="LAGA Cameroon"/>
    <x v="0"/>
    <n v="653.28449999999998"/>
  </r>
  <r>
    <d v="2024-02-15T00:00:00"/>
    <s v="Local Transport"/>
    <x v="1"/>
    <x v="4"/>
    <n v="2800"/>
    <n v="4.7502714440825189"/>
    <s v="reb-r"/>
    <m/>
    <x v="12"/>
    <s v="LAGA Cameroon"/>
    <x v="2"/>
    <n v="589.44000000000005"/>
  </r>
  <r>
    <d v="2024-02-15T00:00:00"/>
    <s v="Western Union"/>
    <x v="3"/>
    <x v="4"/>
    <n v="2500"/>
    <n v="4.241313789359392"/>
    <s v="reb-r-2"/>
    <m/>
    <x v="12"/>
    <s v="LAGA Cameroon"/>
    <x v="2"/>
    <n v="589.44000000000005"/>
  </r>
  <r>
    <d v="2024-02-15T00:00:00"/>
    <s v="Anna- February Compensation -Advance"/>
    <x v="6"/>
    <x v="3"/>
    <n v="400000"/>
    <n v="612.29066356235307"/>
    <s v="Bank transfer "/>
    <m/>
    <x v="14"/>
    <s v="LAGA Cameroon"/>
    <x v="0"/>
    <n v="653.28449999999998"/>
  </r>
  <r>
    <d v="2024-02-15T00:00:00"/>
    <s v="Local Transport"/>
    <x v="1"/>
    <x v="2"/>
    <n v="2000"/>
    <n v="3.0614533178117651"/>
    <s v="i54-r"/>
    <m/>
    <x v="11"/>
    <s v="LAGA Cameroon"/>
    <x v="0"/>
    <n v="653.28449999999998"/>
  </r>
  <r>
    <d v="2024-02-15T00:00:00"/>
    <s v="Local Transport"/>
    <x v="1"/>
    <x v="4"/>
    <n v="3400"/>
    <n v="5.7681867535287727"/>
    <s v="Uni-r"/>
    <m/>
    <x v="13"/>
    <s v="LAGA Cameroon"/>
    <x v="2"/>
    <n v="589.44000000000005"/>
  </r>
  <r>
    <d v="2024-02-15T00:00:00"/>
    <s v="Electricity Bill up stairs Jan"/>
    <x v="9"/>
    <x v="4"/>
    <n v="8715"/>
    <n v="14.78521986970684"/>
    <s v="Hr-Eneo,1"/>
    <m/>
    <x v="13"/>
    <s v="LAGA Cameroon"/>
    <x v="2"/>
    <n v="589.44000000000005"/>
  </r>
  <r>
    <d v="2024-02-15T00:00:00"/>
    <s v="Electricity Bill down stairs Jan"/>
    <x v="9"/>
    <x v="4"/>
    <n v="10318"/>
    <n v="17.504750271444081"/>
    <s v="Hr-Eneo,1"/>
    <m/>
    <x v="13"/>
    <s v="LAGA Cameroon"/>
    <x v="2"/>
    <n v="589.44000000000005"/>
  </r>
  <r>
    <d v="2024-02-15T00:00:00"/>
    <s v="Yaounde-Ebolowa"/>
    <x v="1"/>
    <x v="2"/>
    <n v="2000"/>
    <n v="3.0614533178117651"/>
    <s v="i27-6"/>
    <m/>
    <x v="3"/>
    <s v="LAGA Cameroon"/>
    <x v="0"/>
    <n v="653.28449999999998"/>
  </r>
  <r>
    <d v="2024-02-15T00:00:00"/>
    <s v="Local Transport"/>
    <x v="1"/>
    <x v="2"/>
    <n v="2250"/>
    <n v="3.4441349825382357"/>
    <s v="i27-r"/>
    <m/>
    <x v="3"/>
    <s v="LAGA Cameroon"/>
    <x v="0"/>
    <n v="653.28449999999998"/>
  </r>
  <r>
    <d v="2024-02-15T00:00:00"/>
    <s v="Feeding"/>
    <x v="2"/>
    <x v="2"/>
    <n v="5000"/>
    <n v="7.6536332945294125"/>
    <s v="i27-r"/>
    <m/>
    <x v="3"/>
    <s v="LAGA Cameroon"/>
    <x v="0"/>
    <n v="653.28449999999998"/>
  </r>
  <r>
    <d v="2024-02-15T00:00:00"/>
    <s v="Lodgimg"/>
    <x v="2"/>
    <x v="2"/>
    <n v="10000"/>
    <n v="15.307266589058825"/>
    <s v="i27-7"/>
    <m/>
    <x v="3"/>
    <s v="LAGA Cameroon"/>
    <x v="0"/>
    <n v="653.28449999999998"/>
  </r>
  <r>
    <d v="2024-02-15T00:00:00"/>
    <s v="Local Transport"/>
    <x v="1"/>
    <x v="2"/>
    <n v="1950"/>
    <n v="2.9849169848664712"/>
    <s v="i27-r"/>
    <m/>
    <x v="3"/>
    <s v="LAGA Cameroon"/>
    <x v="0"/>
    <n v="653.28449999999998"/>
  </r>
  <r>
    <d v="2024-02-15T00:00:00"/>
    <s v="Yaounde-garoua"/>
    <x v="1"/>
    <x v="2"/>
    <n v="14000"/>
    <n v="21.430173224682356"/>
    <s v="3-i49-r"/>
    <n v="3"/>
    <x v="8"/>
    <s v="LAGA Cameroon"/>
    <x v="0"/>
    <n v="653.28449999999998"/>
  </r>
  <r>
    <d v="2024-02-15T00:00:00"/>
    <s v="Local Transport"/>
    <x v="1"/>
    <x v="2"/>
    <n v="2200"/>
    <n v="3.3675986495929418"/>
    <s v="3-i49-r"/>
    <n v="3"/>
    <x v="8"/>
    <s v="LAGA Cameroon"/>
    <x v="0"/>
    <n v="653.28449999999998"/>
  </r>
  <r>
    <d v="2024-02-15T00:00:00"/>
    <s v="Feeding"/>
    <x v="2"/>
    <x v="2"/>
    <n v="5000"/>
    <n v="7.6536332945294125"/>
    <s v="3-i49-7"/>
    <n v="3"/>
    <x v="8"/>
    <s v="LAGA Cameroon"/>
    <x v="0"/>
    <n v="653.28449999999998"/>
  </r>
  <r>
    <d v="2024-02-15T00:00:00"/>
    <s v="Lodging"/>
    <x v="2"/>
    <x v="2"/>
    <n v="10000"/>
    <n v="15.307266589058825"/>
    <s v="3-i49-r"/>
    <n v="3"/>
    <x v="8"/>
    <s v="LAGA Cameroon"/>
    <x v="0"/>
    <n v="653.28449999999998"/>
  </r>
  <r>
    <d v="2024-02-15T00:00:00"/>
    <s v="Local Transport"/>
    <x v="1"/>
    <x v="1"/>
    <n v="2000"/>
    <n v="3.0614533178117651"/>
    <s v="ste-r"/>
    <m/>
    <x v="6"/>
    <s v="LAGA Cameroon"/>
    <x v="0"/>
    <n v="653.28449999999998"/>
  </r>
  <r>
    <d v="2024-02-15T00:00:00"/>
    <s v="Beedi-Village"/>
    <x v="1"/>
    <x v="2"/>
    <n v="2500"/>
    <n v="3.8268166472647063"/>
    <s v="4-i69-r"/>
    <m/>
    <x v="9"/>
    <s v="LAGA Cameroon"/>
    <x v="0"/>
    <n v="653.28449999999998"/>
  </r>
  <r>
    <d v="2024-02-15T00:00:00"/>
    <s v="Village-Bonaberie"/>
    <x v="1"/>
    <x v="2"/>
    <n v="2000"/>
    <n v="3.0614533178117651"/>
    <s v="4-i69-r"/>
    <m/>
    <x v="9"/>
    <s v="LAGA Cameroon"/>
    <x v="0"/>
    <n v="653.28449999999998"/>
  </r>
  <r>
    <d v="2024-02-15T00:00:00"/>
    <s v="Local Transport"/>
    <x v="1"/>
    <x v="2"/>
    <n v="2000"/>
    <n v="3.0614533178117651"/>
    <s v="4-i69-r"/>
    <m/>
    <x v="9"/>
    <s v="LAGA Cameroon"/>
    <x v="0"/>
    <n v="653.28449999999998"/>
  </r>
  <r>
    <d v="2024-02-15T00:00:00"/>
    <s v="Drinks with informant"/>
    <x v="8"/>
    <x v="2"/>
    <n v="3000"/>
    <n v="4.5921799767176479"/>
    <s v="4-i69-r"/>
    <m/>
    <x v="9"/>
    <s v="LAGA Cameroon"/>
    <x v="0"/>
    <n v="653.28449999999998"/>
  </r>
  <r>
    <d v="2024-02-15T00:00:00"/>
    <s v="Feeding"/>
    <x v="2"/>
    <x v="2"/>
    <n v="5000"/>
    <n v="7.6536332945294125"/>
    <s v="4-i69-r"/>
    <m/>
    <x v="9"/>
    <s v="LAGA Cameroon"/>
    <x v="0"/>
    <n v="653.28449999999998"/>
  </r>
  <r>
    <d v="2024-02-15T00:00:00"/>
    <s v="Lodging"/>
    <x v="2"/>
    <x v="2"/>
    <n v="10000"/>
    <n v="15.307266589058825"/>
    <s v="4-i69-5"/>
    <m/>
    <x v="9"/>
    <s v="LAGA Cameroon"/>
    <x v="0"/>
    <n v="653.28449999999998"/>
  </r>
  <r>
    <d v="2024-02-15T00:00:00"/>
    <s v="Local Transport"/>
    <x v="1"/>
    <x v="1"/>
    <n v="1400"/>
    <n v="2.1430173224682356"/>
    <s v="fr-r"/>
    <m/>
    <x v="7"/>
    <s v="LAGA Cameroon"/>
    <x v="0"/>
    <n v="653.28449999999998"/>
  </r>
  <r>
    <d v="2024-02-15T00:00:00"/>
    <s v="Local Transport"/>
    <x v="1"/>
    <x v="2"/>
    <n v="1950"/>
    <n v="2.9849169848664712"/>
    <s v="i95-r"/>
    <m/>
    <x v="10"/>
    <s v="LAGA Cameroon"/>
    <x v="0"/>
    <n v="653.28449999999998"/>
  </r>
  <r>
    <d v="2024-02-16T00:00:00"/>
    <s v="Rent and Utilities"/>
    <x v="7"/>
    <x v="4"/>
    <n v="6300000"/>
    <n v="10688.110749185667"/>
    <s v="Afriland-r"/>
    <m/>
    <x v="14"/>
    <s v="LAGA Cameroon"/>
    <x v="2"/>
    <n v="589.44000000000005"/>
  </r>
  <r>
    <d v="2024-02-16T00:00:00"/>
    <s v="Phone"/>
    <x v="0"/>
    <x v="0"/>
    <n v="5000"/>
    <n v="7.6536332945294125"/>
    <s v="Phone-173"/>
    <m/>
    <x v="0"/>
    <s v="LAGA Cameroon"/>
    <x v="0"/>
    <n v="653.28449999999998"/>
  </r>
  <r>
    <d v="2024-02-16T00:00:00"/>
    <s v="Phone"/>
    <x v="0"/>
    <x v="0"/>
    <n v="5000"/>
    <n v="7.6536332945294125"/>
    <s v="Phone-174"/>
    <m/>
    <x v="1"/>
    <s v="LAGA Cameroon"/>
    <x v="0"/>
    <n v="653.28449999999998"/>
  </r>
  <r>
    <d v="2024-02-16T00:00:00"/>
    <s v="Phone"/>
    <x v="0"/>
    <x v="1"/>
    <n v="5000"/>
    <n v="7.6536332945294125"/>
    <s v="Phone-175"/>
    <m/>
    <x v="2"/>
    <s v="LAGA Cameroon"/>
    <x v="0"/>
    <n v="653.28449999999998"/>
  </r>
  <r>
    <d v="2024-02-16T00:00:00"/>
    <s v="Phone"/>
    <x v="0"/>
    <x v="2"/>
    <n v="5000"/>
    <n v="7.6536332945294125"/>
    <s v="Phone-176"/>
    <m/>
    <x v="3"/>
    <s v="LAGA Cameroon"/>
    <x v="0"/>
    <n v="653.28449999999998"/>
  </r>
  <r>
    <d v="2024-02-16T00:00:00"/>
    <s v="Phone"/>
    <x v="0"/>
    <x v="3"/>
    <n v="2500"/>
    <n v="3.8268166472647063"/>
    <s v="Phone-177"/>
    <m/>
    <x v="4"/>
    <s v="LAGA Cameroon"/>
    <x v="0"/>
    <n v="653.28449999999998"/>
  </r>
  <r>
    <d v="2024-02-16T00:00:00"/>
    <s v="Phone"/>
    <x v="0"/>
    <x v="1"/>
    <n v="2500"/>
    <n v="3.8268166472647063"/>
    <s v="Phone-178"/>
    <m/>
    <x v="5"/>
    <s v="LAGA Cameroon"/>
    <x v="0"/>
    <n v="653.28449999999998"/>
  </r>
  <r>
    <d v="2024-02-16T00:00:00"/>
    <s v="Phone"/>
    <x v="0"/>
    <x v="1"/>
    <n v="2500"/>
    <n v="3.8268166472647063"/>
    <s v="Phone-179"/>
    <m/>
    <x v="6"/>
    <s v="LAGA Cameroon"/>
    <x v="0"/>
    <n v="653.28449999999998"/>
  </r>
  <r>
    <d v="2024-02-16T00:00:00"/>
    <s v="Phone"/>
    <x v="0"/>
    <x v="1"/>
    <n v="2500"/>
    <n v="3.8268166472647063"/>
    <s v="Phone-180"/>
    <m/>
    <x v="7"/>
    <s v="LAGA Cameroon"/>
    <x v="0"/>
    <n v="653.28449999999998"/>
  </r>
  <r>
    <d v="2024-02-16T00:00:00"/>
    <s v="Phone"/>
    <x v="0"/>
    <x v="2"/>
    <n v="2500"/>
    <n v="3.8268166472647063"/>
    <s v="Phone-181"/>
    <m/>
    <x v="8"/>
    <s v="LAGA Cameroon"/>
    <x v="0"/>
    <n v="653.28449999999998"/>
  </r>
  <r>
    <d v="2024-02-16T00:00:00"/>
    <s v="Phone"/>
    <x v="0"/>
    <x v="2"/>
    <n v="2500"/>
    <n v="3.8268166472647063"/>
    <s v="Phone-182"/>
    <m/>
    <x v="9"/>
    <s v="LAGA Cameroon"/>
    <x v="0"/>
    <n v="653.28449999999998"/>
  </r>
  <r>
    <d v="2024-02-16T00:00:00"/>
    <s v="Phone"/>
    <x v="0"/>
    <x v="2"/>
    <n v="2500"/>
    <n v="3.8268166472647063"/>
    <s v="Phone-183"/>
    <m/>
    <x v="10"/>
    <s v="LAGA Cameroon"/>
    <x v="0"/>
    <n v="653.28449999999998"/>
  </r>
  <r>
    <d v="2024-02-16T00:00:00"/>
    <s v="Phone"/>
    <x v="0"/>
    <x v="2"/>
    <n v="2500"/>
    <n v="3.8268166472647063"/>
    <s v="Phone-184"/>
    <m/>
    <x v="11"/>
    <s v="LAGA Cameroon"/>
    <x v="0"/>
    <n v="653.28449999999998"/>
  </r>
  <r>
    <d v="2024-02-16T00:00:00"/>
    <s v="Phone"/>
    <x v="0"/>
    <x v="4"/>
    <n v="2500"/>
    <n v="4.241313789359392"/>
    <s v="Phone-185"/>
    <m/>
    <x v="12"/>
    <s v="LAGA Cameroon"/>
    <x v="2"/>
    <n v="589.44000000000005"/>
  </r>
  <r>
    <d v="2024-02-16T00:00:00"/>
    <s v="Phone"/>
    <x v="0"/>
    <x v="4"/>
    <n v="2500"/>
    <n v="4.241313789359392"/>
    <s v="Phone-186"/>
    <m/>
    <x v="13"/>
    <s v="LAGA Cameroon"/>
    <x v="2"/>
    <n v="589.44000000000005"/>
  </r>
  <r>
    <d v="2024-02-16T00:00:00"/>
    <s v="Local Transport"/>
    <x v="1"/>
    <x v="0"/>
    <n v="2900"/>
    <n v="4.4391073108270591"/>
    <s v="arrey-r"/>
    <m/>
    <x v="0"/>
    <s v="LAGA Cameroon"/>
    <x v="0"/>
    <n v="653.28449999999998"/>
  </r>
  <r>
    <d v="2024-02-16T00:00:00"/>
    <s v="Local Transport"/>
    <x v="1"/>
    <x v="0"/>
    <n v="1700"/>
    <n v="2.6022353201400001"/>
    <s v="eri-r"/>
    <m/>
    <x v="1"/>
    <s v="LAGA Cameroon"/>
    <x v="0"/>
    <n v="653.28449999999998"/>
  </r>
  <r>
    <d v="2024-02-16T00:00:00"/>
    <s v="Local Transport"/>
    <x v="1"/>
    <x v="3"/>
    <n v="1900"/>
    <n v="2.9083806519211768"/>
    <s v="ann-r"/>
    <m/>
    <x v="4"/>
    <s v="LAGA Cameroon"/>
    <x v="0"/>
    <n v="653.28449999999998"/>
  </r>
  <r>
    <d v="2024-02-16T00:00:00"/>
    <s v="13 newspaper"/>
    <x v="5"/>
    <x v="3"/>
    <n v="5200"/>
    <n v="7.9597786263105892"/>
    <s v="ann-3"/>
    <m/>
    <x v="4"/>
    <s v="LAGA Cameroon"/>
    <x v="0"/>
    <n v="653.28449999999998"/>
  </r>
  <r>
    <d v="2024-02-16T00:00:00"/>
    <s v="Radio news flash F"/>
    <x v="4"/>
    <x v="3"/>
    <n v="7000"/>
    <n v="10.715086612341178"/>
    <s v="ann-r"/>
    <m/>
    <x v="4"/>
    <s v="LAGA Cameroon"/>
    <x v="0"/>
    <n v="653.28449999999998"/>
  </r>
  <r>
    <d v="2024-02-16T00:00:00"/>
    <s v="Radio news flash F"/>
    <x v="4"/>
    <x v="3"/>
    <n v="7000"/>
    <n v="10.715086612341178"/>
    <s v="ann-r"/>
    <m/>
    <x v="4"/>
    <s v="LAGA Cameroon"/>
    <x v="0"/>
    <n v="653.28449999999998"/>
  </r>
  <r>
    <d v="2024-02-16T00:00:00"/>
    <s v="Local Transport"/>
    <x v="1"/>
    <x v="1"/>
    <n v="1950"/>
    <n v="2.9849169848664712"/>
    <s v="aim-r"/>
    <m/>
    <x v="2"/>
    <s v="LAGA Cameroon"/>
    <x v="0"/>
    <n v="653.28449999999998"/>
  </r>
  <r>
    <d v="2024-02-16T00:00:00"/>
    <s v="Local Transport"/>
    <x v="1"/>
    <x v="1"/>
    <n v="1400"/>
    <n v="2.1430173224682356"/>
    <s v="Love-r"/>
    <m/>
    <x v="5"/>
    <s v="LAGA Cameroon"/>
    <x v="0"/>
    <n v="653.28449999999998"/>
  </r>
  <r>
    <d v="2024-02-16T00:00:00"/>
    <s v="Local Transport"/>
    <x v="1"/>
    <x v="4"/>
    <n v="1600"/>
    <n v="2.7144408251900107"/>
    <s v="reb-r"/>
    <m/>
    <x v="12"/>
    <s v="LAGA Cameroon"/>
    <x v="2"/>
    <n v="589.44000000000005"/>
  </r>
  <r>
    <d v="2024-02-16T00:00:00"/>
    <s v="Local Transport"/>
    <x v="1"/>
    <x v="2"/>
    <n v="2000"/>
    <n v="3.0614533178117651"/>
    <s v="i54-r"/>
    <m/>
    <x v="11"/>
    <s v="LAGA Cameroon"/>
    <x v="0"/>
    <n v="653.28449999999998"/>
  </r>
  <r>
    <d v="2024-02-16T00:00:00"/>
    <s v="Local Transport"/>
    <x v="1"/>
    <x v="2"/>
    <n v="2000"/>
    <n v="3.0614533178117651"/>
    <s v="i54-r"/>
    <m/>
    <x v="11"/>
    <s v="LAGA Cameroon"/>
    <x v="0"/>
    <n v="653.28449999999998"/>
  </r>
  <r>
    <d v="2024-02-16T00:00:00"/>
    <s v="Local Transport"/>
    <x v="1"/>
    <x v="4"/>
    <n v="3400"/>
    <n v="5.7681867535287727"/>
    <s v="Uni-r"/>
    <m/>
    <x v="13"/>
    <s v="LAGA Cameroon"/>
    <x v="2"/>
    <n v="589.44000000000005"/>
  </r>
  <r>
    <d v="2024-02-16T00:00:00"/>
    <s v="Feeding"/>
    <x v="1"/>
    <x v="2"/>
    <n v="5000"/>
    <n v="7.6536332945294125"/>
    <s v="i27-r"/>
    <m/>
    <x v="3"/>
    <s v="LAGA Cameroon"/>
    <x v="0"/>
    <n v="653.28449999999998"/>
  </r>
  <r>
    <d v="2024-02-16T00:00:00"/>
    <s v="Drink with cp and others"/>
    <x v="8"/>
    <x v="2"/>
    <n v="4900"/>
    <n v="7.5005606286388247"/>
    <s v="i27-r"/>
    <m/>
    <x v="3"/>
    <s v="LAGA Cameroon"/>
    <x v="0"/>
    <n v="653.28449999999998"/>
  </r>
  <r>
    <d v="2024-02-16T00:00:00"/>
    <s v="Lodgimg"/>
    <x v="2"/>
    <x v="2"/>
    <n v="10000"/>
    <n v="15.307266589058825"/>
    <s v="i27-7"/>
    <m/>
    <x v="3"/>
    <s v="LAGA Cameroon"/>
    <x v="0"/>
    <n v="653.28449999999998"/>
  </r>
  <r>
    <d v="2024-02-16T00:00:00"/>
    <s v="Garouaboulai-frontiere"/>
    <x v="1"/>
    <x v="2"/>
    <n v="2000"/>
    <n v="3.0614533178117651"/>
    <s v="3-i49-r"/>
    <n v="3"/>
    <x v="8"/>
    <s v="LAGA Cameroon"/>
    <x v="0"/>
    <n v="653.28449999999998"/>
  </r>
  <r>
    <d v="2024-02-16T00:00:00"/>
    <s v="Frontiere-garouaboulai"/>
    <x v="1"/>
    <x v="2"/>
    <n v="2000"/>
    <n v="3.0614533178117651"/>
    <s v="3-i49-r"/>
    <n v="3"/>
    <x v="8"/>
    <s v="LAGA Cameroon"/>
    <x v="0"/>
    <n v="653.28449999999998"/>
  </r>
  <r>
    <d v="2024-02-16T00:00:00"/>
    <s v="Local Transport"/>
    <x v="1"/>
    <x v="2"/>
    <n v="2000"/>
    <n v="3.0614533178117651"/>
    <s v="3-i49-r"/>
    <n v="3"/>
    <x v="8"/>
    <s v="LAGA Cameroon"/>
    <x v="0"/>
    <n v="653.28449999999998"/>
  </r>
  <r>
    <d v="2024-02-16T00:00:00"/>
    <s v="Feeding"/>
    <x v="2"/>
    <x v="2"/>
    <n v="5000"/>
    <n v="7.6536332945294125"/>
    <s v="3-i49-7"/>
    <n v="3"/>
    <x v="8"/>
    <s v="LAGA Cameroon"/>
    <x v="0"/>
    <n v="653.28449999999998"/>
  </r>
  <r>
    <d v="2024-02-16T00:00:00"/>
    <s v="Lodging"/>
    <x v="2"/>
    <x v="2"/>
    <n v="10000"/>
    <n v="15.307266589058825"/>
    <s v="3-i49-r"/>
    <n v="3"/>
    <x v="8"/>
    <s v="LAGA Cameroon"/>
    <x v="0"/>
    <n v="653.28449999999998"/>
  </r>
  <r>
    <d v="2024-02-16T00:00:00"/>
    <s v="Drinks with informant"/>
    <x v="8"/>
    <x v="2"/>
    <n v="5000"/>
    <n v="7.6536332945294125"/>
    <s v="3-i49-r"/>
    <n v="3"/>
    <x v="8"/>
    <s v="LAGA Cameroon"/>
    <x v="0"/>
    <n v="653.28449999999998"/>
  </r>
  <r>
    <d v="2024-02-16T00:00:00"/>
    <s v="Douala-Yaounde"/>
    <x v="1"/>
    <x v="2"/>
    <n v="4000"/>
    <n v="6.1229066356235302"/>
    <s v="4-i69-6"/>
    <m/>
    <x v="9"/>
    <s v="LAGA Cameroon"/>
    <x v="0"/>
    <n v="653.28449999999998"/>
  </r>
  <r>
    <d v="2024-02-16T00:00:00"/>
    <s v="Local Transport"/>
    <x v="1"/>
    <x v="2"/>
    <n v="2000"/>
    <n v="3.0614533178117651"/>
    <s v="4-i69-r"/>
    <m/>
    <x v="9"/>
    <s v="LAGA Cameroon"/>
    <x v="0"/>
    <n v="653.28449999999998"/>
  </r>
  <r>
    <d v="2024-02-16T00:00:00"/>
    <s v="Feeding"/>
    <x v="2"/>
    <x v="2"/>
    <n v="5000"/>
    <n v="7.6536332945294125"/>
    <s v="4-i69-r"/>
    <m/>
    <x v="9"/>
    <s v="LAGA Cameroon"/>
    <x v="0"/>
    <n v="653.28449999999998"/>
  </r>
  <r>
    <d v="2024-02-16T00:00:00"/>
    <s v="Local Transport"/>
    <x v="1"/>
    <x v="1"/>
    <n v="1600"/>
    <n v="2.4491626542494123"/>
    <s v="fr-r"/>
    <m/>
    <x v="7"/>
    <s v="LAGA Cameroon"/>
    <x v="0"/>
    <n v="653.28449999999998"/>
  </r>
  <r>
    <d v="2024-02-16T00:00:00"/>
    <s v="Local Transport"/>
    <x v="1"/>
    <x v="2"/>
    <n v="2750"/>
    <n v="4.2094983119911769"/>
    <s v="i95-r"/>
    <m/>
    <x v="10"/>
    <s v="LAGA Cameroon"/>
    <x v="0"/>
    <n v="653.28449999999998"/>
  </r>
  <r>
    <d v="2024-02-17T00:00:00"/>
    <s v="Phone"/>
    <x v="0"/>
    <x v="0"/>
    <n v="5000"/>
    <n v="7.6536332945294125"/>
    <s v="Phone-187"/>
    <m/>
    <x v="0"/>
    <s v="LAGA Cameroon"/>
    <x v="0"/>
    <n v="653.28449999999998"/>
  </r>
  <r>
    <d v="2024-02-17T00:00:00"/>
    <s v="Phone"/>
    <x v="0"/>
    <x v="0"/>
    <n v="5000"/>
    <n v="7.6536332945294125"/>
    <s v="Phone-188"/>
    <m/>
    <x v="1"/>
    <s v="LAGA Cameroon"/>
    <x v="0"/>
    <n v="653.28449999999998"/>
  </r>
  <r>
    <d v="2024-02-17T00:00:00"/>
    <s v="Phone"/>
    <x v="0"/>
    <x v="1"/>
    <n v="5000"/>
    <n v="7.6536332945294125"/>
    <s v="Phone-189"/>
    <m/>
    <x v="2"/>
    <s v="LAGA Cameroon"/>
    <x v="0"/>
    <n v="653.28449999999998"/>
  </r>
  <r>
    <d v="2024-02-17T00:00:00"/>
    <s v="Phone"/>
    <x v="0"/>
    <x v="2"/>
    <n v="5000"/>
    <n v="7.6536332945294125"/>
    <s v="Phone-190"/>
    <m/>
    <x v="3"/>
    <s v="LAGA Cameroon"/>
    <x v="0"/>
    <n v="653.28449999999998"/>
  </r>
  <r>
    <d v="2024-02-17T00:00:00"/>
    <s v="Phone"/>
    <x v="0"/>
    <x v="3"/>
    <n v="2500"/>
    <n v="3.8268166472647063"/>
    <s v="Phone-191"/>
    <m/>
    <x v="4"/>
    <s v="LAGA Cameroon"/>
    <x v="0"/>
    <n v="653.28449999999998"/>
  </r>
  <r>
    <d v="2024-02-17T00:00:00"/>
    <s v="Phone"/>
    <x v="0"/>
    <x v="1"/>
    <n v="2500"/>
    <n v="3.8268166472647063"/>
    <s v="Phone-192"/>
    <m/>
    <x v="5"/>
    <s v="LAGA Cameroon"/>
    <x v="0"/>
    <n v="653.28449999999998"/>
  </r>
  <r>
    <d v="2024-02-17T00:00:00"/>
    <s v="Phone"/>
    <x v="0"/>
    <x v="1"/>
    <n v="2500"/>
    <n v="3.8268166472647063"/>
    <s v="Phone-193"/>
    <m/>
    <x v="6"/>
    <s v="LAGA Cameroon"/>
    <x v="0"/>
    <n v="653.28449999999998"/>
  </r>
  <r>
    <d v="2024-02-17T00:00:00"/>
    <s v="Phone"/>
    <x v="0"/>
    <x v="1"/>
    <n v="2500"/>
    <n v="3.8268166472647063"/>
    <s v="Phone-194"/>
    <m/>
    <x v="7"/>
    <s v="LAGA Cameroon"/>
    <x v="0"/>
    <n v="653.28449999999998"/>
  </r>
  <r>
    <d v="2024-02-17T00:00:00"/>
    <s v="Phone"/>
    <x v="0"/>
    <x v="2"/>
    <n v="2500"/>
    <n v="3.8268166472647063"/>
    <s v="Phone-195"/>
    <m/>
    <x v="8"/>
    <s v="LAGA Cameroon"/>
    <x v="0"/>
    <n v="653.28449999999998"/>
  </r>
  <r>
    <d v="2024-02-17T00:00:00"/>
    <s v="Phone"/>
    <x v="0"/>
    <x v="2"/>
    <n v="2500"/>
    <n v="3.8268166472647063"/>
    <s v="Phone-196"/>
    <m/>
    <x v="9"/>
    <s v="LAGA Cameroon"/>
    <x v="0"/>
    <n v="653.28449999999998"/>
  </r>
  <r>
    <d v="2024-02-17T00:00:00"/>
    <s v="Phone"/>
    <x v="0"/>
    <x v="2"/>
    <n v="2500"/>
    <n v="3.8268166472647063"/>
    <s v="Phone-197"/>
    <m/>
    <x v="10"/>
    <s v="LAGA Cameroon"/>
    <x v="0"/>
    <n v="653.28449999999998"/>
  </r>
  <r>
    <d v="2024-02-17T00:00:00"/>
    <s v="Phone"/>
    <x v="0"/>
    <x v="2"/>
    <n v="2500"/>
    <n v="3.8268166472647063"/>
    <s v="Phone-198"/>
    <m/>
    <x v="11"/>
    <s v="LAGA Cameroon"/>
    <x v="0"/>
    <n v="653.28449999999998"/>
  </r>
  <r>
    <d v="2024-02-17T00:00:00"/>
    <s v="Phone"/>
    <x v="0"/>
    <x v="4"/>
    <n v="2500"/>
    <n v="4.241313789359392"/>
    <s v="Phone-199"/>
    <m/>
    <x v="12"/>
    <s v="LAGA Cameroon"/>
    <x v="2"/>
    <n v="589.44000000000005"/>
  </r>
  <r>
    <d v="2024-02-17T00:00:00"/>
    <s v="Phone"/>
    <x v="0"/>
    <x v="4"/>
    <n v="2500"/>
    <n v="4.241313789359392"/>
    <s v="Phone-200"/>
    <m/>
    <x v="13"/>
    <s v="LAGA Cameroon"/>
    <x v="2"/>
    <n v="589.44000000000005"/>
  </r>
  <r>
    <d v="2024-02-17T00:00:00"/>
    <s v="Local Transport"/>
    <x v="1"/>
    <x v="0"/>
    <n v="2900"/>
    <n v="4.4391073108270591"/>
    <s v="arrey-r"/>
    <m/>
    <x v="0"/>
    <s v="LAGA Cameroon"/>
    <x v="0"/>
    <n v="653.28449999999998"/>
  </r>
  <r>
    <d v="2024-02-17T00:00:00"/>
    <s v="Local Transport"/>
    <x v="1"/>
    <x v="0"/>
    <n v="1800"/>
    <n v="2.7553079860305885"/>
    <s v="eri-r"/>
    <m/>
    <x v="1"/>
    <s v="LAGA Cameroon"/>
    <x v="0"/>
    <n v="653.28449999999998"/>
  </r>
  <r>
    <d v="2024-02-17T00:00:00"/>
    <s v="Radio news flash F"/>
    <x v="4"/>
    <x v="3"/>
    <n v="7000"/>
    <n v="10.715086612341178"/>
    <s v="ann-r"/>
    <m/>
    <x v="4"/>
    <s v="LAGA Cameroon"/>
    <x v="0"/>
    <n v="653.28449999999998"/>
  </r>
  <r>
    <d v="2024-02-17T00:00:00"/>
    <s v="Radio news flash E"/>
    <x v="4"/>
    <x v="3"/>
    <n v="7000"/>
    <n v="10.715086612341178"/>
    <s v="ann-r"/>
    <m/>
    <x v="4"/>
    <s v="LAGA Cameroon"/>
    <x v="0"/>
    <n v="653.28449999999998"/>
  </r>
  <r>
    <d v="2024-02-17T00:00:00"/>
    <s v="Radio news flash E"/>
    <x v="4"/>
    <x v="3"/>
    <n v="7000"/>
    <n v="10.715086612341178"/>
    <s v="ann-r"/>
    <m/>
    <x v="4"/>
    <s v="LAGA Cameroon"/>
    <x v="0"/>
    <n v="653.28449999999998"/>
  </r>
  <r>
    <d v="2024-02-17T00:00:00"/>
    <s v="Transport"/>
    <x v="1"/>
    <x v="1"/>
    <n v="1950"/>
    <n v="2.9849169848664712"/>
    <s v="aim-r"/>
    <m/>
    <x v="2"/>
    <s v="LAGA Cameroon"/>
    <x v="0"/>
    <n v="653.28449999999998"/>
  </r>
  <r>
    <d v="2024-02-17T00:00:00"/>
    <s v="Local Transport"/>
    <x v="1"/>
    <x v="1"/>
    <n v="1500"/>
    <n v="2.2960899883588239"/>
    <s v="Love-r"/>
    <m/>
    <x v="5"/>
    <s v="LAGA Cameroon"/>
    <x v="0"/>
    <n v="653.28449999999998"/>
  </r>
  <r>
    <d v="2024-02-17T00:00:00"/>
    <s v="Local Transport"/>
    <x v="1"/>
    <x v="4"/>
    <n v="1700"/>
    <n v="2.8840933767643864"/>
    <s v="reb-r"/>
    <m/>
    <x v="12"/>
    <s v="LAGA Cameroon"/>
    <x v="2"/>
    <n v="589.44000000000005"/>
  </r>
  <r>
    <d v="2024-02-17T00:00:00"/>
    <s v="Local Transport"/>
    <x v="1"/>
    <x v="2"/>
    <n v="2400"/>
    <n v="3.673743981374118"/>
    <s v="i54-r"/>
    <m/>
    <x v="11"/>
    <s v="LAGA Cameroon"/>
    <x v="0"/>
    <n v="653.28449999999998"/>
  </r>
  <r>
    <d v="2024-02-17T00:00:00"/>
    <s v="Local Transport"/>
    <x v="1"/>
    <x v="4"/>
    <n v="3400"/>
    <n v="5.7681867535287727"/>
    <s v="Uni-r"/>
    <m/>
    <x v="13"/>
    <s v="LAGA Cameroon"/>
    <x v="2"/>
    <n v="589.44000000000005"/>
  </r>
  <r>
    <d v="2024-02-17T00:00:00"/>
    <s v="MTN Mobile money"/>
    <x v="3"/>
    <x v="4"/>
    <n v="1000"/>
    <n v="1.6965255157437567"/>
    <s v="Uni-r"/>
    <m/>
    <x v="13"/>
    <s v="LAGA Cameroon"/>
    <x v="2"/>
    <n v="589.44000000000005"/>
  </r>
  <r>
    <d v="2024-02-17T00:00:00"/>
    <s v="MTN Mobile money"/>
    <x v="3"/>
    <x v="4"/>
    <n v="600"/>
    <n v="1.0179153094462541"/>
    <s v="Uni-r"/>
    <m/>
    <x v="13"/>
    <s v="LAGA Cameroon"/>
    <x v="2"/>
    <n v="589.44000000000005"/>
  </r>
  <r>
    <d v="2024-02-17T00:00:00"/>
    <s v="Ebolowa-Yaounde"/>
    <x v="1"/>
    <x v="2"/>
    <n v="2000"/>
    <n v="3.0614533178117651"/>
    <s v="i27-8"/>
    <m/>
    <x v="3"/>
    <s v="LAGA Cameroon"/>
    <x v="0"/>
    <n v="653.28449999999998"/>
  </r>
  <r>
    <d v="2024-02-17T00:00:00"/>
    <s v="Feeding"/>
    <x v="2"/>
    <x v="2"/>
    <n v="5000"/>
    <n v="7.6536332945294125"/>
    <s v="i27-r"/>
    <m/>
    <x v="3"/>
    <s v="LAGA Cameroon"/>
    <x v="0"/>
    <n v="653.28449999999998"/>
  </r>
  <r>
    <d v="2024-02-17T00:00:00"/>
    <s v="Local Transport"/>
    <x v="1"/>
    <x v="2"/>
    <n v="1950"/>
    <n v="2.9849169848664712"/>
    <s v="i27-r"/>
    <m/>
    <x v="3"/>
    <s v="LAGA Cameroon"/>
    <x v="0"/>
    <n v="653.28449999999998"/>
  </r>
  <r>
    <d v="2024-02-17T00:00:00"/>
    <s v="Garouaboulai-frontiere"/>
    <x v="1"/>
    <x v="2"/>
    <n v="2000"/>
    <n v="3.0614533178117651"/>
    <s v="3-i49-r"/>
    <n v="3"/>
    <x v="8"/>
    <s v="LAGA Cameroon"/>
    <x v="0"/>
    <n v="653.28449999999998"/>
  </r>
  <r>
    <d v="2024-02-17T00:00:00"/>
    <s v="Frontiere-garouaboulai"/>
    <x v="1"/>
    <x v="2"/>
    <n v="2000"/>
    <n v="3.0614533178117651"/>
    <s v="3-i49-8"/>
    <n v="3"/>
    <x v="8"/>
    <s v="LAGA Cameroon"/>
    <x v="0"/>
    <n v="653.28449999999998"/>
  </r>
  <r>
    <d v="2024-02-17T00:00:00"/>
    <s v="Garouaboulai-yaounde"/>
    <x v="1"/>
    <x v="2"/>
    <n v="14000"/>
    <n v="21.430173224682356"/>
    <s v="3-i49-r"/>
    <n v="3"/>
    <x v="8"/>
    <s v="LAGA Cameroon"/>
    <x v="0"/>
    <n v="653.28449999999998"/>
  </r>
  <r>
    <d v="2024-02-17T00:00:00"/>
    <s v="Local Transport"/>
    <x v="1"/>
    <x v="2"/>
    <n v="5500"/>
    <n v="8.4189966239823537"/>
    <s v="3-i49-r"/>
    <n v="3"/>
    <x v="8"/>
    <s v="LAGA Cameroon"/>
    <x v="0"/>
    <n v="653.28449999999998"/>
  </r>
  <r>
    <d v="2024-02-17T00:00:00"/>
    <s v="Feeding"/>
    <x v="2"/>
    <x v="2"/>
    <n v="5000"/>
    <n v="7.6536332945294125"/>
    <s v="3-i49-r"/>
    <n v="3"/>
    <x v="8"/>
    <s v="LAGA Cameroon"/>
    <x v="0"/>
    <n v="653.28449999999998"/>
  </r>
  <r>
    <d v="2024-02-17T00:00:00"/>
    <s v="Drinks with informant"/>
    <x v="8"/>
    <x v="2"/>
    <n v="4000"/>
    <n v="6.1229066356235302"/>
    <s v="i49-r"/>
    <n v="3"/>
    <x v="8"/>
    <s v="LAGA Cameroon"/>
    <x v="0"/>
    <n v="653.28449999999998"/>
  </r>
  <r>
    <d v="2024-02-17T00:00:00"/>
    <s v="Local Transport"/>
    <x v="1"/>
    <x v="1"/>
    <n v="2000"/>
    <n v="3.0614533178117651"/>
    <s v="ste-r"/>
    <m/>
    <x v="6"/>
    <s v="LAGA Cameroon"/>
    <x v="0"/>
    <n v="653.28449999999998"/>
  </r>
  <r>
    <d v="2024-02-17T00:00:00"/>
    <s v="printing/binding"/>
    <x v="7"/>
    <x v="4"/>
    <n v="67000"/>
    <n v="113.6672095548317"/>
    <s v="ste-4"/>
    <m/>
    <x v="6"/>
    <s v="LAGA Cameroon"/>
    <x v="2"/>
    <n v="589.44000000000005"/>
  </r>
  <r>
    <d v="2024-02-17T00:00:00"/>
    <s v="Local Transport"/>
    <x v="1"/>
    <x v="2"/>
    <n v="3600"/>
    <n v="5.5106159720611769"/>
    <s v="i69-r"/>
    <m/>
    <x v="9"/>
    <s v="LAGA Cameroon"/>
    <x v="0"/>
    <n v="653.28449999999998"/>
  </r>
  <r>
    <d v="2024-02-17T00:00:00"/>
    <s v="Local Transport"/>
    <x v="1"/>
    <x v="2"/>
    <n v="1950"/>
    <n v="2.9849169848664712"/>
    <s v="i95-2"/>
    <m/>
    <x v="10"/>
    <s v="LAGA Cameroon"/>
    <x v="0"/>
    <n v="653.28449999999998"/>
  </r>
  <r>
    <d v="2024-02-18T00:00:00"/>
    <s v="Phone"/>
    <x v="0"/>
    <x v="0"/>
    <n v="5000"/>
    <n v="7.6536332945294125"/>
    <s v="Phone-201"/>
    <m/>
    <x v="0"/>
    <s v="LAGA Cameroon"/>
    <x v="0"/>
    <n v="653.28449999999998"/>
  </r>
  <r>
    <d v="2024-02-18T00:00:00"/>
    <s v="Phone"/>
    <x v="0"/>
    <x v="0"/>
    <n v="5000"/>
    <n v="7.6536332945294125"/>
    <s v="Phone-202"/>
    <m/>
    <x v="1"/>
    <s v="LAGA Cameroon"/>
    <x v="0"/>
    <n v="653.28449999999998"/>
  </r>
  <r>
    <d v="2024-02-18T00:00:00"/>
    <s v="Local Transport"/>
    <x v="1"/>
    <x v="0"/>
    <n v="2900"/>
    <n v="4.4391073108270591"/>
    <s v="arrey-r"/>
    <m/>
    <x v="0"/>
    <s v="LAGA Cameroon"/>
    <x v="0"/>
    <n v="653.28449999999998"/>
  </r>
  <r>
    <d v="2024-02-18T00:00:00"/>
    <s v="Local Transport"/>
    <x v="1"/>
    <x v="0"/>
    <n v="1800"/>
    <n v="2.7553079860305885"/>
    <s v="eri-r"/>
    <m/>
    <x v="1"/>
    <s v="LAGA Cameroon"/>
    <x v="0"/>
    <n v="653.28449999999998"/>
  </r>
  <r>
    <d v="2024-02-19T00:00:00"/>
    <s v="Phone"/>
    <x v="0"/>
    <x v="0"/>
    <n v="5000"/>
    <n v="7.6536332945294125"/>
    <s v="Phone-203"/>
    <m/>
    <x v="0"/>
    <s v="LAGA Cameroon"/>
    <x v="0"/>
    <n v="653.28449999999998"/>
  </r>
  <r>
    <d v="2024-02-19T00:00:00"/>
    <s v="Phone"/>
    <x v="0"/>
    <x v="0"/>
    <n v="5000"/>
    <n v="7.6536332945294125"/>
    <s v="Phone-204"/>
    <m/>
    <x v="1"/>
    <s v="LAGA Cameroon"/>
    <x v="0"/>
    <n v="653.28449999999998"/>
  </r>
  <r>
    <d v="2024-02-19T00:00:00"/>
    <s v="Phone"/>
    <x v="0"/>
    <x v="1"/>
    <n v="5000"/>
    <n v="7.6536332945294125"/>
    <s v="Phone-205"/>
    <m/>
    <x v="2"/>
    <s v="LAGA Cameroon"/>
    <x v="0"/>
    <n v="653.28449999999998"/>
  </r>
  <r>
    <d v="2024-02-19T00:00:00"/>
    <s v="Phone"/>
    <x v="0"/>
    <x v="2"/>
    <n v="5000"/>
    <n v="7.6536332945294125"/>
    <s v="Phone-206"/>
    <m/>
    <x v="3"/>
    <s v="LAGA Cameroon"/>
    <x v="0"/>
    <n v="653.28449999999998"/>
  </r>
  <r>
    <d v="2024-02-19T00:00:00"/>
    <s v="Phone"/>
    <x v="0"/>
    <x v="3"/>
    <n v="2500"/>
    <n v="3.8268166472647063"/>
    <s v="Phone-207"/>
    <m/>
    <x v="4"/>
    <s v="LAGA Cameroon"/>
    <x v="0"/>
    <n v="653.28449999999998"/>
  </r>
  <r>
    <d v="2024-02-19T00:00:00"/>
    <s v="Phone"/>
    <x v="0"/>
    <x v="1"/>
    <n v="2500"/>
    <n v="3.8268166472647063"/>
    <s v="Phone-208"/>
    <m/>
    <x v="5"/>
    <s v="LAGA Cameroon"/>
    <x v="0"/>
    <n v="653.28449999999998"/>
  </r>
  <r>
    <d v="2024-02-19T00:00:00"/>
    <s v="Phone"/>
    <x v="0"/>
    <x v="1"/>
    <n v="2500"/>
    <n v="3.8268166472647063"/>
    <s v="Phone-209"/>
    <m/>
    <x v="6"/>
    <s v="LAGA Cameroon"/>
    <x v="0"/>
    <n v="653.28449999999998"/>
  </r>
  <r>
    <d v="2024-02-19T00:00:00"/>
    <s v="Phone"/>
    <x v="0"/>
    <x v="1"/>
    <n v="2500"/>
    <n v="3.8268166472647063"/>
    <s v="Phone-210"/>
    <m/>
    <x v="7"/>
    <s v="LAGA Cameroon"/>
    <x v="0"/>
    <n v="653.28449999999998"/>
  </r>
  <r>
    <d v="2024-02-19T00:00:00"/>
    <s v="Phone"/>
    <x v="0"/>
    <x v="2"/>
    <n v="2500"/>
    <n v="3.8268166472647063"/>
    <s v="Phone-211"/>
    <m/>
    <x v="8"/>
    <s v="LAGA Cameroon"/>
    <x v="0"/>
    <n v="653.28449999999998"/>
  </r>
  <r>
    <d v="2024-02-19T00:00:00"/>
    <s v="Phone"/>
    <x v="0"/>
    <x v="2"/>
    <n v="2500"/>
    <n v="3.8268166472647063"/>
    <s v="Phone-212"/>
    <m/>
    <x v="9"/>
    <s v="LAGA Cameroon"/>
    <x v="0"/>
    <n v="653.28449999999998"/>
  </r>
  <r>
    <d v="2024-02-19T00:00:00"/>
    <s v="Phone"/>
    <x v="0"/>
    <x v="2"/>
    <n v="2500"/>
    <n v="3.8268166472647063"/>
    <s v="Phone-213"/>
    <m/>
    <x v="10"/>
    <s v="LAGA Cameroon"/>
    <x v="0"/>
    <n v="653.28449999999998"/>
  </r>
  <r>
    <d v="2024-02-19T00:00:00"/>
    <s v="Phone"/>
    <x v="0"/>
    <x v="2"/>
    <n v="2500"/>
    <n v="3.8268166472647063"/>
    <s v="Phone-214"/>
    <m/>
    <x v="11"/>
    <s v="LAGA Cameroon"/>
    <x v="0"/>
    <n v="653.28449999999998"/>
  </r>
  <r>
    <d v="2024-02-19T00:00:00"/>
    <s v="Phone"/>
    <x v="0"/>
    <x v="4"/>
    <n v="2500"/>
    <n v="4.241313789359392"/>
    <s v="Phone-215"/>
    <m/>
    <x v="12"/>
    <s v="LAGA Cameroon"/>
    <x v="2"/>
    <n v="589.44000000000005"/>
  </r>
  <r>
    <d v="2024-02-19T00:00:00"/>
    <s v="Phone"/>
    <x v="0"/>
    <x v="4"/>
    <n v="2500"/>
    <n v="4.241313789359392"/>
    <s v="Phone-216"/>
    <m/>
    <x v="13"/>
    <s v="LAGA Cameroon"/>
    <x v="2"/>
    <n v="589.44000000000005"/>
  </r>
  <r>
    <d v="2024-02-19T00:00:00"/>
    <s v="Local Transport"/>
    <x v="1"/>
    <x v="0"/>
    <n v="2900"/>
    <n v="4.4391073108270591"/>
    <s v="arrey-r"/>
    <m/>
    <x v="0"/>
    <s v="LAGA Cameroon"/>
    <x v="0"/>
    <n v="653.28449999999998"/>
  </r>
  <r>
    <d v="2024-02-19T00:00:00"/>
    <s v="Local Transport"/>
    <x v="1"/>
    <x v="0"/>
    <n v="1600"/>
    <n v="2.4491626542494123"/>
    <s v="eri-r"/>
    <m/>
    <x v="1"/>
    <s v="LAGA Cameroon"/>
    <x v="0"/>
    <n v="653.28449999999998"/>
  </r>
  <r>
    <d v="2024-02-19T00:00:00"/>
    <s v="Local Transport"/>
    <x v="1"/>
    <x v="3"/>
    <n v="1950"/>
    <n v="2.9849169848664712"/>
    <s v="ann-r"/>
    <m/>
    <x v="4"/>
    <s v="LAGA Cameroon"/>
    <x v="0"/>
    <n v="653.28449999999998"/>
  </r>
  <r>
    <d v="2024-02-19T00:00:00"/>
    <s v="Hire Taxi "/>
    <x v="1"/>
    <x v="3"/>
    <n v="3000"/>
    <n v="4.5921799767176479"/>
    <s v="ann-r"/>
    <m/>
    <x v="4"/>
    <s v="LAGA Cameroon"/>
    <x v="0"/>
    <n v="653.28449999999998"/>
  </r>
  <r>
    <d v="2024-02-19T00:00:00"/>
    <s v="Women Day fabrics"/>
    <x v="6"/>
    <x v="5"/>
    <n v="150000"/>
    <n v="229.60899883588237"/>
    <s v="ann-4"/>
    <m/>
    <x v="4"/>
    <s v="LAGA Cameroon"/>
    <x v="0"/>
    <n v="653.28449999999998"/>
  </r>
  <r>
    <d v="2024-02-19T00:00:00"/>
    <s v="Radio news flash F"/>
    <x v="4"/>
    <x v="3"/>
    <n v="7000"/>
    <n v="10.715086612341178"/>
    <s v="ann-r"/>
    <m/>
    <x v="4"/>
    <s v="LAGA Cameroon"/>
    <x v="0"/>
    <n v="653.28449999999998"/>
  </r>
  <r>
    <d v="2024-02-19T00:00:00"/>
    <s v="Eco-Outlook newspaper E"/>
    <x v="4"/>
    <x v="3"/>
    <n v="10000"/>
    <n v="15.307266589058825"/>
    <s v="ann-r"/>
    <m/>
    <x v="4"/>
    <s v="LAGA Cameroon"/>
    <x v="0"/>
    <n v="653.28449999999998"/>
  </r>
  <r>
    <d v="2024-02-19T00:00:00"/>
    <s v="The Horizon newspaper E"/>
    <x v="4"/>
    <x v="3"/>
    <n v="10000"/>
    <n v="15.307266589058825"/>
    <s v="ann-r"/>
    <m/>
    <x v="4"/>
    <s v="LAGA Cameroon"/>
    <x v="0"/>
    <n v="653.28449999999998"/>
  </r>
  <r>
    <d v="2024-02-19T00:00:00"/>
    <s v="Transport"/>
    <x v="1"/>
    <x v="1"/>
    <n v="3500"/>
    <n v="5.357543306170589"/>
    <s v="aim-r"/>
    <m/>
    <x v="2"/>
    <s v="LAGA Cameroon"/>
    <x v="0"/>
    <n v="653.28449999999998"/>
  </r>
  <r>
    <d v="2024-02-19T00:00:00"/>
    <s v="Transport"/>
    <x v="1"/>
    <x v="1"/>
    <n v="6000"/>
    <n v="9.1843599534352958"/>
    <s v="aim-3"/>
    <m/>
    <x v="2"/>
    <s v="LAGA Cameroon"/>
    <x v="0"/>
    <n v="653.28449999999998"/>
  </r>
  <r>
    <d v="2024-02-19T00:00:00"/>
    <s v="Feeding"/>
    <x v="2"/>
    <x v="1"/>
    <n v="5000"/>
    <n v="7.6536332945294125"/>
    <s v="aim-r"/>
    <m/>
    <x v="2"/>
    <s v="LAGA Cameroon"/>
    <x v="0"/>
    <n v="653.28449999999998"/>
  </r>
  <r>
    <d v="2024-02-19T00:00:00"/>
    <s v="Transport"/>
    <x v="1"/>
    <x v="1"/>
    <n v="2000"/>
    <n v="3.0614533178117651"/>
    <s v="aim-4"/>
    <m/>
    <x v="2"/>
    <s v="LAGA Cameroon"/>
    <x v="0"/>
    <n v="653.28449999999998"/>
  </r>
  <r>
    <d v="2024-02-19T00:00:00"/>
    <s v="Lodging"/>
    <x v="2"/>
    <x v="1"/>
    <n v="10000"/>
    <n v="15.307266589058825"/>
    <s v="aim-5"/>
    <m/>
    <x v="2"/>
    <s v="LAGA Cameroon"/>
    <x v="0"/>
    <n v="653.28449999999998"/>
  </r>
  <r>
    <d v="2024-02-19T00:00:00"/>
    <s v="Yaounde- Abong Mbang"/>
    <x v="1"/>
    <x v="1"/>
    <n v="6000"/>
    <n v="9.1843599534352958"/>
    <s v="Love-4"/>
    <m/>
    <x v="5"/>
    <s v="LAGA Cameroon"/>
    <x v="0"/>
    <n v="653.28449999999998"/>
  </r>
  <r>
    <d v="2024-02-19T00:00:00"/>
    <s v="Abong Mbang -Bertoua "/>
    <x v="1"/>
    <x v="1"/>
    <n v="2000"/>
    <n v="3.0614533178117651"/>
    <s v="Love-5"/>
    <m/>
    <x v="5"/>
    <s v="LAGA Cameroon"/>
    <x v="0"/>
    <n v="653.28449999999998"/>
  </r>
  <r>
    <d v="2024-02-19T00:00:00"/>
    <s v="Lodging"/>
    <x v="2"/>
    <x v="1"/>
    <n v="10000"/>
    <n v="15.307266589058825"/>
    <s v="Love-6"/>
    <m/>
    <x v="5"/>
    <s v="LAGA Cameroon"/>
    <x v="0"/>
    <n v="653.28449999999998"/>
  </r>
  <r>
    <d v="2024-02-19T00:00:00"/>
    <s v="Feeding"/>
    <x v="2"/>
    <x v="1"/>
    <n v="5000"/>
    <n v="7.6536332945294125"/>
    <s v="Love-r"/>
    <m/>
    <x v="5"/>
    <s v="LAGA Cameroon"/>
    <x v="0"/>
    <n v="653.28449999999998"/>
  </r>
  <r>
    <d v="2024-02-19T00:00:00"/>
    <s v="Local Transport"/>
    <x v="1"/>
    <x v="1"/>
    <n v="2000"/>
    <n v="3.0614533178117651"/>
    <s v="Love-r"/>
    <m/>
    <x v="5"/>
    <s v="LAGA Cameroon"/>
    <x v="0"/>
    <n v="653.28449999999998"/>
  </r>
  <r>
    <d v="2024-02-19T00:00:00"/>
    <s v="Local Transport"/>
    <x v="1"/>
    <x v="4"/>
    <n v="1600"/>
    <n v="2.7144408251900107"/>
    <s v="reb-r"/>
    <m/>
    <x v="12"/>
    <s v="LAGA Cameroon"/>
    <x v="2"/>
    <n v="589.44000000000005"/>
  </r>
  <r>
    <d v="2024-02-19T00:00:00"/>
    <s v="Local Transport"/>
    <x v="1"/>
    <x v="2"/>
    <n v="2600"/>
    <n v="3.9798893131552946"/>
    <s v="i54-r"/>
    <m/>
    <x v="11"/>
    <s v="LAGA Cameroon"/>
    <x v="0"/>
    <n v="653.28449999999998"/>
  </r>
  <r>
    <d v="2024-02-19T00:00:00"/>
    <s v="Local Transport"/>
    <x v="1"/>
    <x v="4"/>
    <n v="2800"/>
    <n v="4.7502714440825189"/>
    <s v="Uni-r"/>
    <m/>
    <x v="13"/>
    <s v="LAGA Cameroon"/>
    <x v="2"/>
    <n v="589.44000000000005"/>
  </r>
  <r>
    <d v="2024-02-19T00:00:00"/>
    <s v="Hired Taxi"/>
    <x v="1"/>
    <x v="4"/>
    <n v="3500"/>
    <n v="5.9378393051031484"/>
    <s v="Uni-r"/>
    <m/>
    <x v="13"/>
    <s v="LAGA Cameroon"/>
    <x v="2"/>
    <n v="589.44000000000005"/>
  </r>
  <r>
    <d v="2024-02-19T00:00:00"/>
    <s v="Office Cleaning"/>
    <x v="7"/>
    <x v="4"/>
    <n v="12000"/>
    <n v="20.358306188925081"/>
    <s v="Uni-9"/>
    <m/>
    <x v="13"/>
    <s v="LAGA Cameroon"/>
    <x v="2"/>
    <n v="589.44000000000005"/>
  </r>
  <r>
    <d v="2024-02-19T00:00:00"/>
    <s v="Local Transport"/>
    <x v="1"/>
    <x v="2"/>
    <n v="2800"/>
    <n v="4.2860346449364712"/>
    <s v="i27-r"/>
    <m/>
    <x v="3"/>
    <s v="LAGA Cameroon"/>
    <x v="0"/>
    <n v="653.28449999999998"/>
  </r>
  <r>
    <d v="2024-02-19T00:00:00"/>
    <s v="Local Transport"/>
    <x v="1"/>
    <x v="2"/>
    <n v="2400"/>
    <n v="3.673743981374118"/>
    <s v="i49-r"/>
    <m/>
    <x v="8"/>
    <s v="LAGA Cameroon"/>
    <x v="0"/>
    <n v="653.28449999999998"/>
  </r>
  <r>
    <d v="2024-02-19T00:00:00"/>
    <s v="Local Transport"/>
    <x v="1"/>
    <x v="2"/>
    <n v="2500"/>
    <n v="3.8268166472647063"/>
    <s v="5-i49-9"/>
    <m/>
    <x v="8"/>
    <s v="LAGA Cameroon"/>
    <x v="0"/>
    <n v="653.28449999999998"/>
  </r>
  <r>
    <d v="2024-02-19T00:00:00"/>
    <s v="Local Transport"/>
    <x v="1"/>
    <x v="1"/>
    <n v="2000"/>
    <n v="3.0614533178117651"/>
    <s v="ste-r"/>
    <m/>
    <x v="6"/>
    <s v="LAGA Cameroon"/>
    <x v="0"/>
    <n v="653.28449999999998"/>
  </r>
  <r>
    <d v="2024-02-19T00:00:00"/>
    <s v="Sewing Women Day Fabric"/>
    <x v="6"/>
    <x v="5"/>
    <n v="5000"/>
    <n v="7.6536332945294125"/>
    <s v="i69-r"/>
    <m/>
    <x v="9"/>
    <s v="LAGA Cameroon"/>
    <x v="0"/>
    <n v="653.28449999999998"/>
  </r>
  <r>
    <d v="2024-02-19T00:00:00"/>
    <s v="Local Transport"/>
    <x v="1"/>
    <x v="2"/>
    <n v="3500"/>
    <n v="5.357543306170589"/>
    <s v="i69-r"/>
    <m/>
    <x v="9"/>
    <s v="LAGA Cameroon"/>
    <x v="0"/>
    <n v="653.28449999999998"/>
  </r>
  <r>
    <d v="2024-02-19T00:00:00"/>
    <s v="Local Transport"/>
    <x v="1"/>
    <x v="1"/>
    <n v="1200"/>
    <n v="1.836871990687059"/>
    <s v="fr-r"/>
    <m/>
    <x v="7"/>
    <s v="LAGA Cameroon"/>
    <x v="0"/>
    <n v="653.28449999999998"/>
  </r>
  <r>
    <d v="2024-02-19T00:00:00"/>
    <s v="Local Transport"/>
    <x v="1"/>
    <x v="2"/>
    <n v="1950"/>
    <n v="2.9849169848664712"/>
    <s v="i95-r"/>
    <m/>
    <x v="10"/>
    <s v="LAGA Cameroon"/>
    <x v="0"/>
    <n v="653.28449999999998"/>
  </r>
  <r>
    <d v="2024-02-20T00:00:00"/>
    <s v="Phone"/>
    <x v="0"/>
    <x v="0"/>
    <n v="5000"/>
    <n v="7.6536332945294125"/>
    <s v="Phone-217"/>
    <m/>
    <x v="0"/>
    <s v="LAGA Cameroon"/>
    <x v="0"/>
    <n v="653.28449999999998"/>
  </r>
  <r>
    <d v="2024-02-20T00:00:00"/>
    <s v="Phone"/>
    <x v="0"/>
    <x v="0"/>
    <n v="5000"/>
    <n v="7.6536332945294125"/>
    <s v="Phone-218"/>
    <m/>
    <x v="1"/>
    <s v="LAGA Cameroon"/>
    <x v="0"/>
    <n v="653.28449999999998"/>
  </r>
  <r>
    <d v="2024-02-20T00:00:00"/>
    <s v="Phone"/>
    <x v="0"/>
    <x v="1"/>
    <n v="5000"/>
    <n v="7.6536332945294125"/>
    <s v="Phone-219"/>
    <m/>
    <x v="2"/>
    <s v="LAGA Cameroon"/>
    <x v="0"/>
    <n v="653.28449999999998"/>
  </r>
  <r>
    <d v="2024-02-20T00:00:00"/>
    <s v="Phone"/>
    <x v="0"/>
    <x v="2"/>
    <n v="5000"/>
    <n v="7.6536332945294125"/>
    <s v="Phone-220"/>
    <m/>
    <x v="3"/>
    <s v="LAGA Cameroon"/>
    <x v="0"/>
    <n v="653.28449999999998"/>
  </r>
  <r>
    <d v="2024-02-20T00:00:00"/>
    <s v="Phone"/>
    <x v="0"/>
    <x v="3"/>
    <n v="2500"/>
    <n v="3.8268166472647063"/>
    <s v="Phone-221"/>
    <m/>
    <x v="4"/>
    <s v="LAGA Cameroon"/>
    <x v="0"/>
    <n v="653.28449999999998"/>
  </r>
  <r>
    <d v="2024-02-20T00:00:00"/>
    <s v="Phone"/>
    <x v="0"/>
    <x v="1"/>
    <n v="2500"/>
    <n v="3.8268166472647063"/>
    <s v="Phone-222"/>
    <m/>
    <x v="5"/>
    <s v="LAGA Cameroon"/>
    <x v="0"/>
    <n v="653.28449999999998"/>
  </r>
  <r>
    <d v="2024-02-20T00:00:00"/>
    <s v="Phone"/>
    <x v="0"/>
    <x v="1"/>
    <n v="2500"/>
    <n v="3.8268166472647063"/>
    <s v="Phone-223"/>
    <m/>
    <x v="6"/>
    <s v="LAGA Cameroon"/>
    <x v="0"/>
    <n v="653.28449999999998"/>
  </r>
  <r>
    <d v="2024-02-20T00:00:00"/>
    <s v="Phone"/>
    <x v="0"/>
    <x v="1"/>
    <n v="2500"/>
    <n v="3.8268166472647063"/>
    <s v="Phone-224"/>
    <m/>
    <x v="7"/>
    <s v="LAGA Cameroon"/>
    <x v="0"/>
    <n v="653.28449999999998"/>
  </r>
  <r>
    <d v="2024-02-20T00:00:00"/>
    <s v="Phone"/>
    <x v="0"/>
    <x v="2"/>
    <n v="2500"/>
    <n v="3.8268166472647063"/>
    <s v="Phone-225"/>
    <m/>
    <x v="8"/>
    <s v="LAGA Cameroon"/>
    <x v="0"/>
    <n v="653.28449999999998"/>
  </r>
  <r>
    <d v="2024-02-20T00:00:00"/>
    <s v="Phone"/>
    <x v="0"/>
    <x v="2"/>
    <n v="2500"/>
    <n v="3.8268166472647063"/>
    <s v="Phone-226"/>
    <m/>
    <x v="9"/>
    <s v="LAGA Cameroon"/>
    <x v="0"/>
    <n v="653.28449999999998"/>
  </r>
  <r>
    <d v="2024-02-20T00:00:00"/>
    <s v="Phone"/>
    <x v="0"/>
    <x v="2"/>
    <n v="2500"/>
    <n v="3.8268166472647063"/>
    <s v="Phone-227"/>
    <m/>
    <x v="10"/>
    <s v="LAGA Cameroon"/>
    <x v="0"/>
    <n v="653.28449999999998"/>
  </r>
  <r>
    <d v="2024-02-20T00:00:00"/>
    <s v="Phone"/>
    <x v="0"/>
    <x v="2"/>
    <n v="2500"/>
    <n v="3.8268166472647063"/>
    <s v="Phone-228"/>
    <m/>
    <x v="11"/>
    <s v="LAGA Cameroon"/>
    <x v="0"/>
    <n v="653.28449999999998"/>
  </r>
  <r>
    <d v="2024-02-20T00:00:00"/>
    <s v="Phone"/>
    <x v="0"/>
    <x v="4"/>
    <n v="2500"/>
    <n v="4.241313789359392"/>
    <s v="Phone-229"/>
    <m/>
    <x v="12"/>
    <s v="LAGA Cameroon"/>
    <x v="2"/>
    <n v="589.44000000000005"/>
  </r>
  <r>
    <d v="2024-02-20T00:00:00"/>
    <s v="Phone"/>
    <x v="0"/>
    <x v="4"/>
    <n v="2500"/>
    <n v="4.241313789359392"/>
    <s v="Phone-230"/>
    <m/>
    <x v="13"/>
    <s v="LAGA Cameroon"/>
    <x v="2"/>
    <n v="589.44000000000005"/>
  </r>
  <r>
    <d v="2024-02-20T00:00:00"/>
    <s v="Local Transport"/>
    <x v="1"/>
    <x v="0"/>
    <n v="2900"/>
    <n v="4.4391073108270591"/>
    <s v="arrey-r"/>
    <m/>
    <x v="0"/>
    <s v="LAGA Cameroon"/>
    <x v="0"/>
    <n v="653.28449999999998"/>
  </r>
  <r>
    <d v="2024-02-20T00:00:00"/>
    <s v="Local Transport"/>
    <x v="1"/>
    <x v="0"/>
    <n v="1700"/>
    <n v="2.6022353201400001"/>
    <s v="eri-r"/>
    <m/>
    <x v="1"/>
    <s v="LAGA Cameroon"/>
    <x v="0"/>
    <n v="653.28449999999998"/>
  </r>
  <r>
    <d v="2024-02-20T00:00:00"/>
    <s v="Local Transport"/>
    <x v="1"/>
    <x v="3"/>
    <n v="1950"/>
    <n v="2.9849169848664712"/>
    <s v="ann-r"/>
    <m/>
    <x v="4"/>
    <s v="LAGA Cameroon"/>
    <x v="0"/>
    <n v="653.28449999999998"/>
  </r>
  <r>
    <d v="2024-02-20T00:00:00"/>
    <s v="Transport"/>
    <x v="1"/>
    <x v="1"/>
    <n v="1900"/>
    <n v="2.9083806519211768"/>
    <s v="aim-r"/>
    <m/>
    <x v="2"/>
    <s v="LAGA Cameroon"/>
    <x v="0"/>
    <n v="653.28449999999998"/>
  </r>
  <r>
    <d v="2024-02-20T00:00:00"/>
    <s v="Feeding"/>
    <x v="2"/>
    <x v="1"/>
    <n v="5000"/>
    <n v="7.6536332945294125"/>
    <s v="aim-r"/>
    <m/>
    <x v="2"/>
    <s v="LAGA Cameroon"/>
    <x v="0"/>
    <n v="653.28449999999998"/>
  </r>
  <r>
    <d v="2024-02-20T00:00:00"/>
    <s v="Lodging"/>
    <x v="2"/>
    <x v="1"/>
    <n v="10000"/>
    <n v="15.307266589058825"/>
    <s v="aim-5"/>
    <m/>
    <x v="2"/>
    <s v="LAGA Cameroon"/>
    <x v="0"/>
    <n v="653.28449999999998"/>
  </r>
  <r>
    <d v="2024-02-20T00:00:00"/>
    <s v="Lodging"/>
    <x v="2"/>
    <x v="1"/>
    <n v="10000"/>
    <n v="15.307266589058825"/>
    <s v="Love-6"/>
    <m/>
    <x v="5"/>
    <s v="LAGA Cameroon"/>
    <x v="0"/>
    <n v="653.28449999999998"/>
  </r>
  <r>
    <d v="2024-02-20T00:00:00"/>
    <s v="Feeding"/>
    <x v="2"/>
    <x v="1"/>
    <n v="5000"/>
    <n v="7.6536332945294125"/>
    <s v="Love-r"/>
    <m/>
    <x v="5"/>
    <s v="LAGA Cameroon"/>
    <x v="0"/>
    <n v="653.28449999999998"/>
  </r>
  <r>
    <d v="2024-02-20T00:00:00"/>
    <s v="Local Transport"/>
    <x v="1"/>
    <x v="1"/>
    <n v="2000"/>
    <n v="3.0614533178117651"/>
    <s v="Love-r"/>
    <m/>
    <x v="5"/>
    <s v="LAGA Cameroon"/>
    <x v="0"/>
    <n v="653.28449999999998"/>
  </r>
  <r>
    <d v="2024-02-20T00:00:00"/>
    <s v="Local Transport"/>
    <x v="1"/>
    <x v="2"/>
    <n v="2400"/>
    <n v="3.673743981374118"/>
    <s v="i54-r"/>
    <m/>
    <x v="11"/>
    <s v="LAGA Cameroon"/>
    <x v="0"/>
    <n v="653.28449999999998"/>
  </r>
  <r>
    <d v="2024-02-20T00:00:00"/>
    <s v="Local Transport"/>
    <x v="1"/>
    <x v="4"/>
    <n v="2800"/>
    <n v="4.7502714440825189"/>
    <s v="Uni-r"/>
    <m/>
    <x v="13"/>
    <s v="LAGA Cameroon"/>
    <x v="2"/>
    <n v="589.44000000000005"/>
  </r>
  <r>
    <d v="2024-02-20T00:00:00"/>
    <s v="Local Transport"/>
    <x v="1"/>
    <x v="2"/>
    <n v="3600"/>
    <n v="5.5106159720611769"/>
    <s v="i27-r"/>
    <m/>
    <x v="3"/>
    <s v="LAGA Cameroon"/>
    <x v="0"/>
    <n v="653.28449999999998"/>
  </r>
  <r>
    <d v="2024-02-20T00:00:00"/>
    <s v="Yaounde-ebolowa"/>
    <x v="1"/>
    <x v="2"/>
    <n v="3000"/>
    <n v="4.5921799767176479"/>
    <s v="5-i49-r"/>
    <n v="5"/>
    <x v="8"/>
    <s v="LAGA Cameroon"/>
    <x v="0"/>
    <n v="653.28449999999998"/>
  </r>
  <r>
    <d v="2024-02-20T00:00:00"/>
    <s v="Local Transport"/>
    <x v="1"/>
    <x v="1"/>
    <n v="2000"/>
    <n v="3.0614533178117651"/>
    <s v="ste-r"/>
    <m/>
    <x v="6"/>
    <s v="LAGA Cameroon"/>
    <x v="0"/>
    <n v="653.28449999999998"/>
  </r>
  <r>
    <d v="2024-02-20T00:00:00"/>
    <s v="Sewing Women Day Fabric"/>
    <x v="6"/>
    <x v="5"/>
    <n v="5000"/>
    <n v="7.6536332945294125"/>
    <s v="ste-5"/>
    <m/>
    <x v="6"/>
    <s v="LAGA Cameroon"/>
    <x v="0"/>
    <n v="653.28449999999998"/>
  </r>
  <r>
    <d v="2024-02-20T00:00:00"/>
    <s v="Yaounde-Djoum"/>
    <x v="1"/>
    <x v="2"/>
    <n v="3500"/>
    <n v="5.357543306170589"/>
    <s v="6-i69-7"/>
    <m/>
    <x v="9"/>
    <s v="LAGA Cameroon"/>
    <x v="0"/>
    <n v="653.28449999999998"/>
  </r>
  <r>
    <d v="2024-02-20T00:00:00"/>
    <s v="Local Transport"/>
    <x v="1"/>
    <x v="2"/>
    <n v="2000"/>
    <n v="3.0614533178117651"/>
    <s v="6-i69-r"/>
    <m/>
    <x v="9"/>
    <s v="LAGA Cameroon"/>
    <x v="0"/>
    <n v="653.28449999999998"/>
  </r>
  <r>
    <d v="2024-02-20T00:00:00"/>
    <s v="Feeding"/>
    <x v="2"/>
    <x v="2"/>
    <n v="5000"/>
    <n v="7.6536332945294125"/>
    <s v="6-i69-r"/>
    <m/>
    <x v="9"/>
    <s v="LAGA Cameroon"/>
    <x v="0"/>
    <n v="653.28449999999998"/>
  </r>
  <r>
    <d v="2024-02-20T00:00:00"/>
    <s v="Lodging"/>
    <x v="2"/>
    <x v="2"/>
    <n v="10000"/>
    <n v="15.307266589058825"/>
    <s v="6-i69-8"/>
    <m/>
    <x v="9"/>
    <s v="LAGA Cameroon"/>
    <x v="0"/>
    <n v="653.28449999999998"/>
  </r>
  <r>
    <d v="2024-02-20T00:00:00"/>
    <s v="Local Transport"/>
    <x v="1"/>
    <x v="1"/>
    <n v="1400"/>
    <n v="2.1430173224682356"/>
    <s v="fr-r"/>
    <m/>
    <x v="7"/>
    <s v="LAGA Cameroon"/>
    <x v="0"/>
    <n v="653.28449999999998"/>
  </r>
  <r>
    <d v="2024-02-20T00:00:00"/>
    <s v="Local Transport"/>
    <x v="1"/>
    <x v="2"/>
    <n v="1950"/>
    <n v="2.9849169848664712"/>
    <s v="i95-3"/>
    <m/>
    <x v="10"/>
    <s v="LAGA Cameroon"/>
    <x v="0"/>
    <n v="653.28449999999998"/>
  </r>
  <r>
    <d v="2024-02-20T00:00:00"/>
    <s v="Local Transport"/>
    <x v="1"/>
    <x v="2"/>
    <n v="1600"/>
    <n v="2.4491626542494123"/>
    <s v="i43-r"/>
    <m/>
    <x v="16"/>
    <s v="LAGA Cameroon"/>
    <x v="0"/>
    <n v="653.28449999999998"/>
  </r>
  <r>
    <d v="2024-02-21T00:00:00"/>
    <s v="Phone"/>
    <x v="0"/>
    <x v="0"/>
    <n v="5000"/>
    <n v="7.6536332945294125"/>
    <s v="Phone-231"/>
    <m/>
    <x v="0"/>
    <s v="LAGA Cameroon"/>
    <x v="0"/>
    <n v="653.28449999999998"/>
  </r>
  <r>
    <d v="2024-02-21T00:00:00"/>
    <s v="Phone"/>
    <x v="0"/>
    <x v="0"/>
    <n v="5000"/>
    <n v="7.6536332945294125"/>
    <s v="Phone-232"/>
    <m/>
    <x v="1"/>
    <s v="LAGA Cameroon"/>
    <x v="0"/>
    <n v="653.28449999999998"/>
  </r>
  <r>
    <d v="2024-02-21T00:00:00"/>
    <s v="Phone"/>
    <x v="0"/>
    <x v="1"/>
    <n v="5000"/>
    <n v="7.6536332945294125"/>
    <s v="Phone-233"/>
    <m/>
    <x v="2"/>
    <s v="LAGA Cameroon"/>
    <x v="0"/>
    <n v="653.28449999999998"/>
  </r>
  <r>
    <d v="2024-02-21T00:00:00"/>
    <s v="Phone"/>
    <x v="0"/>
    <x v="2"/>
    <n v="5000"/>
    <n v="7.6536332945294125"/>
    <s v="Phone-234"/>
    <m/>
    <x v="3"/>
    <s v="LAGA Cameroon"/>
    <x v="0"/>
    <n v="653.28449999999998"/>
  </r>
  <r>
    <d v="2024-02-21T00:00:00"/>
    <s v="Phone"/>
    <x v="0"/>
    <x v="3"/>
    <n v="2500"/>
    <n v="3.8268166472647063"/>
    <s v="Phone-235"/>
    <m/>
    <x v="4"/>
    <s v="LAGA Cameroon"/>
    <x v="0"/>
    <n v="653.28449999999998"/>
  </r>
  <r>
    <d v="2024-02-21T00:00:00"/>
    <s v="Phone"/>
    <x v="0"/>
    <x v="1"/>
    <n v="2500"/>
    <n v="3.8268166472647063"/>
    <s v="Phone-236"/>
    <m/>
    <x v="5"/>
    <s v="LAGA Cameroon"/>
    <x v="0"/>
    <n v="653.28449999999998"/>
  </r>
  <r>
    <d v="2024-02-21T00:00:00"/>
    <s v="Phone"/>
    <x v="0"/>
    <x v="1"/>
    <n v="2500"/>
    <n v="3.8268166472647063"/>
    <s v="Phone-237"/>
    <m/>
    <x v="6"/>
    <s v="LAGA Cameroon"/>
    <x v="0"/>
    <n v="653.28449999999998"/>
  </r>
  <r>
    <d v="2024-02-21T00:00:00"/>
    <s v="Phone"/>
    <x v="0"/>
    <x v="1"/>
    <n v="2500"/>
    <n v="3.8268166472647063"/>
    <s v="Phone-238"/>
    <m/>
    <x v="7"/>
    <s v="LAGA Cameroon"/>
    <x v="0"/>
    <n v="653.28449999999998"/>
  </r>
  <r>
    <d v="2024-02-21T00:00:00"/>
    <s v="Phone"/>
    <x v="0"/>
    <x v="2"/>
    <n v="2500"/>
    <n v="3.8268166472647063"/>
    <s v="Phone-239"/>
    <m/>
    <x v="8"/>
    <s v="LAGA Cameroon"/>
    <x v="0"/>
    <n v="653.28449999999998"/>
  </r>
  <r>
    <d v="2024-02-21T00:00:00"/>
    <s v="Phone"/>
    <x v="0"/>
    <x v="2"/>
    <n v="5000"/>
    <n v="7.6536332945294125"/>
    <s v="Phone-240"/>
    <m/>
    <x v="8"/>
    <s v="LAGA Cameroon"/>
    <x v="0"/>
    <n v="653.28449999999998"/>
  </r>
  <r>
    <d v="2024-02-21T00:00:00"/>
    <s v="Phone"/>
    <x v="0"/>
    <x v="2"/>
    <n v="2500"/>
    <n v="3.8268166472647063"/>
    <s v="Phone-241"/>
    <m/>
    <x v="9"/>
    <s v="LAGA Cameroon"/>
    <x v="0"/>
    <n v="653.28449999999998"/>
  </r>
  <r>
    <d v="2024-02-21T00:00:00"/>
    <s v="Phone"/>
    <x v="0"/>
    <x v="2"/>
    <n v="2500"/>
    <n v="3.8268166472647063"/>
    <s v="Phone-242"/>
    <m/>
    <x v="10"/>
    <s v="LAGA Cameroon"/>
    <x v="0"/>
    <n v="653.28449999999998"/>
  </r>
  <r>
    <d v="2024-02-21T00:00:00"/>
    <s v="Phone"/>
    <x v="0"/>
    <x v="2"/>
    <n v="2500"/>
    <n v="3.8268166472647063"/>
    <s v="Phone-243"/>
    <m/>
    <x v="11"/>
    <s v="LAGA Cameroon"/>
    <x v="0"/>
    <n v="653.28449999999998"/>
  </r>
  <r>
    <d v="2024-02-21T00:00:00"/>
    <s v="Phone"/>
    <x v="0"/>
    <x v="4"/>
    <n v="2500"/>
    <n v="4.241313789359392"/>
    <s v="Phone-244"/>
    <m/>
    <x v="12"/>
    <s v="LAGA Cameroon"/>
    <x v="2"/>
    <n v="589.44000000000005"/>
  </r>
  <r>
    <d v="2024-02-21T00:00:00"/>
    <s v="Phone"/>
    <x v="0"/>
    <x v="4"/>
    <n v="2500"/>
    <n v="4.241313789359392"/>
    <s v="Phone-245"/>
    <m/>
    <x v="13"/>
    <s v="LAGA Cameroon"/>
    <x v="2"/>
    <n v="589.44000000000005"/>
  </r>
  <r>
    <d v="2024-02-21T00:00:00"/>
    <s v="Local Transport"/>
    <x v="1"/>
    <x v="0"/>
    <n v="2900"/>
    <n v="4.4391073108270591"/>
    <s v="arrey-r"/>
    <m/>
    <x v="0"/>
    <s v="LAGA Cameroon"/>
    <x v="0"/>
    <n v="653.28449999999998"/>
  </r>
  <r>
    <d v="2024-02-21T00:00:00"/>
    <s v="Printing of 6 copies of semester and annual reports "/>
    <x v="7"/>
    <x v="4"/>
    <n v="10000"/>
    <n v="16.965255157437568"/>
    <s v="eri-5"/>
    <m/>
    <x v="1"/>
    <s v="LAGA Cameroon"/>
    <x v="2"/>
    <n v="589.44000000000005"/>
  </r>
  <r>
    <d v="2024-02-21T00:00:00"/>
    <s v="Local Transport"/>
    <x v="1"/>
    <x v="0"/>
    <n v="1800"/>
    <n v="2.7553079860305885"/>
    <s v="eri-r"/>
    <m/>
    <x v="1"/>
    <s v="LAGA Cameroon"/>
    <x v="0"/>
    <n v="653.28449999999998"/>
  </r>
  <r>
    <d v="2024-02-21T00:00:00"/>
    <s v="Stopblablacam intenet publicationF"/>
    <x v="4"/>
    <x v="3"/>
    <n v="5000"/>
    <n v="7.6536332945294125"/>
    <s v="ann-r"/>
    <m/>
    <x v="4"/>
    <s v="LAGA Cameroon"/>
    <x v="0"/>
    <n v="653.28449999999998"/>
  </r>
  <r>
    <d v="2024-02-21T00:00:00"/>
    <s v="Local Transport"/>
    <x v="1"/>
    <x v="3"/>
    <n v="1900"/>
    <n v="2.9083806519211768"/>
    <s v="ann-r"/>
    <m/>
    <x v="4"/>
    <s v="LAGA Cameroon"/>
    <x v="0"/>
    <n v="653.28449999999998"/>
  </r>
  <r>
    <d v="2024-02-21T00:00:00"/>
    <s v="Transport"/>
    <x v="1"/>
    <x v="1"/>
    <n v="1950"/>
    <n v="2.9849169848664712"/>
    <s v="aim-r"/>
    <m/>
    <x v="2"/>
    <s v="LAGA Cameroon"/>
    <x v="0"/>
    <n v="653.28449999999998"/>
  </r>
  <r>
    <d v="2024-02-21T00:00:00"/>
    <s v="Feeding"/>
    <x v="2"/>
    <x v="1"/>
    <n v="5000"/>
    <n v="7.6536332945294125"/>
    <s v="aim-r"/>
    <m/>
    <x v="2"/>
    <s v="LAGA Cameroon"/>
    <x v="0"/>
    <n v="653.28449999999998"/>
  </r>
  <r>
    <d v="2024-02-21T00:00:00"/>
    <s v="Transport"/>
    <x v="1"/>
    <x v="1"/>
    <n v="7000"/>
    <n v="10.715086612341178"/>
    <s v="aim-6"/>
    <m/>
    <x v="2"/>
    <s v="LAGA Cameroon"/>
    <x v="0"/>
    <n v="653.28449999999998"/>
  </r>
  <r>
    <d v="2024-02-21T00:00:00"/>
    <s v="Bertoua-Yaounde"/>
    <x v="1"/>
    <x v="1"/>
    <n v="7000"/>
    <n v="10.715086612341178"/>
    <s v="Love-7"/>
    <m/>
    <x v="5"/>
    <s v="LAGA Cameroon"/>
    <x v="0"/>
    <n v="653.28449999999998"/>
  </r>
  <r>
    <d v="2024-02-21T00:00:00"/>
    <s v="Feeding"/>
    <x v="2"/>
    <x v="1"/>
    <n v="5000"/>
    <n v="7.6536332945294125"/>
    <s v="Love-r"/>
    <m/>
    <x v="5"/>
    <s v="LAGA Cameroon"/>
    <x v="0"/>
    <n v="653.28449999999998"/>
  </r>
  <r>
    <d v="2024-02-21T00:00:00"/>
    <s v="Local Transport"/>
    <x v="1"/>
    <x v="1"/>
    <n v="2000"/>
    <n v="3.0614533178117651"/>
    <s v="Love-r"/>
    <m/>
    <x v="5"/>
    <s v="LAGA Cameroon"/>
    <x v="0"/>
    <n v="653.28449999999998"/>
  </r>
  <r>
    <d v="2024-02-21T00:00:00"/>
    <s v="Local Transport"/>
    <x v="1"/>
    <x v="4"/>
    <n v="1700"/>
    <n v="2.8840933767643864"/>
    <s v="reb-r"/>
    <m/>
    <x v="12"/>
    <s v="LAGA Cameroon"/>
    <x v="2"/>
    <n v="589.44000000000005"/>
  </r>
  <r>
    <d v="2024-02-21T00:00:00"/>
    <s v="Local Transport"/>
    <x v="1"/>
    <x v="2"/>
    <n v="2400"/>
    <n v="3.673743981374118"/>
    <s v="i54-r"/>
    <m/>
    <x v="11"/>
    <s v="LAGA Cameroon"/>
    <x v="0"/>
    <n v="653.28449999999998"/>
  </r>
  <r>
    <d v="2024-02-21T00:00:00"/>
    <s v="Local Transport"/>
    <x v="1"/>
    <x v="4"/>
    <n v="3400"/>
    <n v="5.7681867535287727"/>
    <s v="Uni-r"/>
    <m/>
    <x v="13"/>
    <s v="LAGA Cameroon"/>
    <x v="2"/>
    <n v="589.44000000000005"/>
  </r>
  <r>
    <d v="2024-02-21T00:00:00"/>
    <s v="Local Transport"/>
    <x v="1"/>
    <x v="2"/>
    <n v="2500"/>
    <n v="4.241313789359392"/>
    <s v="i27-r"/>
    <m/>
    <x v="3"/>
    <s v="LAGA Cameroon"/>
    <x v="2"/>
    <n v="589.44000000000005"/>
  </r>
  <r>
    <d v="2024-02-21T00:00:00"/>
    <s v="Ebolowa-maamezam"/>
    <x v="1"/>
    <x v="2"/>
    <n v="3000"/>
    <n v="4.5921799767176479"/>
    <s v="5-i49-r"/>
    <n v="5"/>
    <x v="8"/>
    <s v="LAGA Cameroon"/>
    <x v="0"/>
    <n v="653.28449999999998"/>
  </r>
  <r>
    <d v="2024-02-21T00:00:00"/>
    <s v="Maamezam-ebolowa"/>
    <x v="1"/>
    <x v="2"/>
    <n v="3000"/>
    <n v="4.5921799767176479"/>
    <s v="5-i49-r"/>
    <n v="5"/>
    <x v="8"/>
    <s v="LAGA Cameroon"/>
    <x v="0"/>
    <n v="653.28449999999998"/>
  </r>
  <r>
    <d v="2024-02-21T00:00:00"/>
    <s v="Local Transport"/>
    <x v="8"/>
    <x v="2"/>
    <n v="2000"/>
    <n v="3.3930510314875133"/>
    <s v="5-i49-r"/>
    <n v="5"/>
    <x v="8"/>
    <s v="LAGA Cameroon"/>
    <x v="2"/>
    <n v="589.44000000000005"/>
  </r>
  <r>
    <d v="2024-02-21T00:00:00"/>
    <s v="Feeding"/>
    <x v="1"/>
    <x v="2"/>
    <n v="5000"/>
    <n v="8.4826275787187839"/>
    <s v="5-i49-10"/>
    <n v="5"/>
    <x v="8"/>
    <s v="LAGA Cameroon"/>
    <x v="2"/>
    <n v="589.44000000000005"/>
  </r>
  <r>
    <d v="2024-02-21T00:00:00"/>
    <s v="Lodging"/>
    <x v="1"/>
    <x v="2"/>
    <n v="10000"/>
    <n v="16.965255157437568"/>
    <s v="5-i49-r"/>
    <n v="5"/>
    <x v="8"/>
    <s v="LAGA Cameroon"/>
    <x v="2"/>
    <n v="589.44000000000005"/>
  </r>
  <r>
    <d v="2024-02-21T00:00:00"/>
    <s v="Drinks with informant"/>
    <x v="1"/>
    <x v="2"/>
    <n v="1000"/>
    <n v="1.6965255157437567"/>
    <s v="5-i49-r"/>
    <n v="5"/>
    <x v="8"/>
    <s v="LAGA Cameroon"/>
    <x v="2"/>
    <n v="589.44000000000005"/>
  </r>
  <r>
    <d v="2024-02-21T00:00:00"/>
    <s v="Local Transport"/>
    <x v="1"/>
    <x v="1"/>
    <n v="2000"/>
    <n v="3.3930510314875133"/>
    <s v="ste-r"/>
    <m/>
    <x v="6"/>
    <s v="LAGA Cameroon"/>
    <x v="2"/>
    <n v="589.44000000000005"/>
  </r>
  <r>
    <d v="2024-02-21T00:00:00"/>
    <s v="Djoum-Mintom"/>
    <x v="1"/>
    <x v="2"/>
    <n v="5000"/>
    <n v="8.4826275787187839"/>
    <s v="6-i69-r"/>
    <m/>
    <x v="9"/>
    <s v="LAGA Cameroon"/>
    <x v="2"/>
    <n v="589.44000000000005"/>
  </r>
  <r>
    <d v="2024-02-21T00:00:00"/>
    <s v="Mintom-Zoebefam"/>
    <x v="1"/>
    <x v="2"/>
    <n v="3000"/>
    <n v="5.0895765472312702"/>
    <s v="6-i69-r"/>
    <m/>
    <x v="9"/>
    <s v="LAGA Cameroon"/>
    <x v="2"/>
    <n v="589.44000000000005"/>
  </r>
  <r>
    <d v="2024-02-21T00:00:00"/>
    <s v="Zoebefam-Mintom"/>
    <x v="1"/>
    <x v="2"/>
    <n v="4000"/>
    <n v="6.7861020629750266"/>
    <s v="6-i69-r"/>
    <m/>
    <x v="9"/>
    <s v="LAGA Cameroon"/>
    <x v="2"/>
    <n v="589.44000000000005"/>
  </r>
  <r>
    <d v="2024-02-21T00:00:00"/>
    <s v="Mintom-Djoum"/>
    <x v="1"/>
    <x v="2"/>
    <n v="5000"/>
    <n v="8.4826275787187839"/>
    <s v="6-i69-r"/>
    <m/>
    <x v="9"/>
    <s v="LAGA Cameroon"/>
    <x v="2"/>
    <n v="589.44000000000005"/>
  </r>
  <r>
    <d v="2024-02-21T00:00:00"/>
    <s v="Local Transport"/>
    <x v="1"/>
    <x v="2"/>
    <n v="2000"/>
    <n v="3.3930510314875133"/>
    <s v="6-i69-r"/>
    <m/>
    <x v="9"/>
    <s v="LAGA Cameroon"/>
    <x v="2"/>
    <n v="589.44000000000005"/>
  </r>
  <r>
    <d v="2024-02-21T00:00:00"/>
    <s v="Drinks with informant"/>
    <x v="8"/>
    <x v="2"/>
    <n v="3000"/>
    <n v="5.0895765472312702"/>
    <s v="6-i69-r"/>
    <m/>
    <x v="9"/>
    <s v="LAGA Cameroon"/>
    <x v="2"/>
    <n v="589.44000000000005"/>
  </r>
  <r>
    <d v="2024-02-21T00:00:00"/>
    <s v="Feeding"/>
    <x v="2"/>
    <x v="2"/>
    <n v="5000"/>
    <n v="8.4826275787187839"/>
    <s v="6-i69-r"/>
    <m/>
    <x v="9"/>
    <s v="LAGA Cameroon"/>
    <x v="2"/>
    <n v="589.44000000000005"/>
  </r>
  <r>
    <d v="2024-02-21T00:00:00"/>
    <s v="Lodging"/>
    <x v="2"/>
    <x v="2"/>
    <n v="10000"/>
    <n v="16.965255157437568"/>
    <s v="6-i69-8"/>
    <m/>
    <x v="9"/>
    <s v="LAGA Cameroon"/>
    <x v="2"/>
    <n v="589.44000000000005"/>
  </r>
  <r>
    <d v="2024-02-21T00:00:00"/>
    <s v="Local Transport"/>
    <x v="1"/>
    <x v="1"/>
    <n v="1300"/>
    <n v="2.2054831704668838"/>
    <s v="fr-r"/>
    <m/>
    <x v="7"/>
    <s v="LAGA Cameroon"/>
    <x v="2"/>
    <n v="589.44000000000005"/>
  </r>
  <r>
    <d v="2024-02-21T00:00:00"/>
    <s v="Local Transport"/>
    <x v="1"/>
    <x v="2"/>
    <n v="1950"/>
    <n v="3.3082247557003255"/>
    <s v="i95-r"/>
    <m/>
    <x v="10"/>
    <s v="LAGA Cameroon"/>
    <x v="2"/>
    <n v="589.44000000000005"/>
  </r>
  <r>
    <d v="2024-02-21T00:00:00"/>
    <s v="Local Transport"/>
    <x v="1"/>
    <x v="2"/>
    <n v="1500"/>
    <n v="2.5447882736156351"/>
    <s v="i43-r"/>
    <m/>
    <x v="16"/>
    <s v="LAGA Cameroon"/>
    <x v="2"/>
    <n v="589.44000000000005"/>
  </r>
  <r>
    <d v="2024-02-22T00:00:00"/>
    <s v="Phone"/>
    <x v="0"/>
    <x v="0"/>
    <n v="5000"/>
    <n v="8.4826275787187839"/>
    <s v="Phone-246"/>
    <m/>
    <x v="0"/>
    <s v="LAGA Cameroon"/>
    <x v="2"/>
    <n v="589.44000000000005"/>
  </r>
  <r>
    <d v="2024-02-22T00:00:00"/>
    <s v="Phone"/>
    <x v="0"/>
    <x v="0"/>
    <n v="5000"/>
    <n v="8.4826275787187839"/>
    <s v="Phone-247"/>
    <m/>
    <x v="1"/>
    <s v="LAGA Cameroon"/>
    <x v="2"/>
    <n v="589.44000000000005"/>
  </r>
  <r>
    <d v="2024-02-22T00:00:00"/>
    <s v="Phone"/>
    <x v="0"/>
    <x v="1"/>
    <n v="5000"/>
    <n v="8.4826275787187839"/>
    <s v="Phone-248"/>
    <m/>
    <x v="2"/>
    <s v="LAGA Cameroon"/>
    <x v="2"/>
    <n v="589.44000000000005"/>
  </r>
  <r>
    <d v="2024-02-22T00:00:00"/>
    <s v="Phone"/>
    <x v="0"/>
    <x v="2"/>
    <n v="5000"/>
    <n v="8.4826275787187839"/>
    <s v="Phone-249"/>
    <m/>
    <x v="3"/>
    <s v="LAGA Cameroon"/>
    <x v="2"/>
    <n v="589.44000000000005"/>
  </r>
  <r>
    <d v="2024-02-22T00:00:00"/>
    <s v="Phone"/>
    <x v="0"/>
    <x v="3"/>
    <n v="2500"/>
    <n v="4.241313789359392"/>
    <s v="Phone-250"/>
    <m/>
    <x v="4"/>
    <s v="LAGA Cameroon"/>
    <x v="2"/>
    <n v="589.44000000000005"/>
  </r>
  <r>
    <d v="2024-02-22T00:00:00"/>
    <s v="Phone"/>
    <x v="0"/>
    <x v="1"/>
    <n v="2500"/>
    <n v="4.241313789359392"/>
    <s v="Phone-251"/>
    <m/>
    <x v="5"/>
    <s v="LAGA Cameroon"/>
    <x v="2"/>
    <n v="589.44000000000005"/>
  </r>
  <r>
    <d v="2024-02-22T00:00:00"/>
    <s v="Phone"/>
    <x v="0"/>
    <x v="1"/>
    <n v="2500"/>
    <n v="4.241313789359392"/>
    <s v="Phone-252"/>
    <m/>
    <x v="6"/>
    <s v="LAGA Cameroon"/>
    <x v="2"/>
    <n v="589.44000000000005"/>
  </r>
  <r>
    <d v="2024-02-22T00:00:00"/>
    <s v="Phone"/>
    <x v="0"/>
    <x v="1"/>
    <n v="2500"/>
    <n v="4.241313789359392"/>
    <s v="Phone-253"/>
    <m/>
    <x v="7"/>
    <s v="LAGA Cameroon"/>
    <x v="2"/>
    <n v="589.44000000000005"/>
  </r>
  <r>
    <d v="2024-02-22T00:00:00"/>
    <s v="Phone"/>
    <x v="0"/>
    <x v="2"/>
    <n v="2500"/>
    <n v="4.241313789359392"/>
    <s v="Phone-254"/>
    <m/>
    <x v="8"/>
    <s v="LAGA Cameroon"/>
    <x v="2"/>
    <n v="589.44000000000005"/>
  </r>
  <r>
    <d v="2024-02-22T00:00:00"/>
    <s v="Phone"/>
    <x v="0"/>
    <x v="2"/>
    <n v="2500"/>
    <n v="4.241313789359392"/>
    <s v="Phone-255"/>
    <m/>
    <x v="9"/>
    <s v="LAGA Cameroon"/>
    <x v="2"/>
    <n v="589.44000000000005"/>
  </r>
  <r>
    <d v="2024-02-22T00:00:00"/>
    <s v="Phone"/>
    <x v="0"/>
    <x v="2"/>
    <n v="2500"/>
    <n v="4.241313789359392"/>
    <s v="Phone-256"/>
    <m/>
    <x v="10"/>
    <s v="LAGA Cameroon"/>
    <x v="2"/>
    <n v="589.44000000000005"/>
  </r>
  <r>
    <d v="2024-02-22T00:00:00"/>
    <s v="Phone"/>
    <x v="0"/>
    <x v="2"/>
    <n v="2500"/>
    <n v="4.241313789359392"/>
    <s v="Phone-257"/>
    <m/>
    <x v="11"/>
    <s v="LAGA Cameroon"/>
    <x v="2"/>
    <n v="589.44000000000005"/>
  </r>
  <r>
    <d v="2024-02-22T00:00:00"/>
    <s v="Phone"/>
    <x v="0"/>
    <x v="4"/>
    <n v="2500"/>
    <n v="4.241313789359392"/>
    <s v="Phone-258"/>
    <m/>
    <x v="12"/>
    <s v="LAGA Cameroon"/>
    <x v="2"/>
    <n v="589.44000000000005"/>
  </r>
  <r>
    <d v="2024-02-22T00:00:00"/>
    <s v="Phone"/>
    <x v="0"/>
    <x v="4"/>
    <n v="2500"/>
    <n v="4.241313789359392"/>
    <s v="Phone-259"/>
    <m/>
    <x v="13"/>
    <s v="LAGA Cameroon"/>
    <x v="2"/>
    <n v="589.44000000000005"/>
  </r>
  <r>
    <d v="2024-02-22T00:00:00"/>
    <s v="Local Transport"/>
    <x v="1"/>
    <x v="0"/>
    <n v="2900"/>
    <n v="4.9199239956568945"/>
    <s v="arrey-r"/>
    <m/>
    <x v="0"/>
    <s v="LAGA Cameroon"/>
    <x v="2"/>
    <n v="589.44000000000005"/>
  </r>
  <r>
    <d v="2024-02-22T00:00:00"/>
    <s v="Local Transport"/>
    <x v="1"/>
    <x v="0"/>
    <n v="1700"/>
    <n v="2.8840933767643864"/>
    <s v="eri-r"/>
    <m/>
    <x v="1"/>
    <s v="LAGA Cameroon"/>
    <x v="2"/>
    <n v="589.44000000000005"/>
  </r>
  <r>
    <d v="2024-02-22T00:00:00"/>
    <s v="Local Transport"/>
    <x v="1"/>
    <x v="3"/>
    <n v="1800"/>
    <n v="3.053745928338762"/>
    <s v="ann-r"/>
    <m/>
    <x v="4"/>
    <s v="LAGA Cameroon"/>
    <x v="2"/>
    <n v="589.44000000000005"/>
  </r>
  <r>
    <d v="2024-02-22T00:00:00"/>
    <s v="Alwihdainfo internet publication F"/>
    <x v="4"/>
    <x v="3"/>
    <n v="5000"/>
    <n v="8.4826275787187839"/>
    <s v="ann-r"/>
    <m/>
    <x v="4"/>
    <s v="LAGA Cameroon"/>
    <x v="2"/>
    <n v="589.44000000000005"/>
  </r>
  <r>
    <d v="2024-02-22T00:00:00"/>
    <s v="Le messager newspaper F"/>
    <x v="4"/>
    <x v="3"/>
    <n v="10000"/>
    <n v="16.965255157437568"/>
    <s v="ann-r"/>
    <m/>
    <x v="4"/>
    <s v="LAGA Cameroon"/>
    <x v="2"/>
    <n v="589.44000000000005"/>
  </r>
  <r>
    <d v="2024-02-22T00:00:00"/>
    <s v="Transport"/>
    <x v="1"/>
    <x v="1"/>
    <n v="1900"/>
    <n v="3.2233984799131377"/>
    <s v="aim-r"/>
    <m/>
    <x v="2"/>
    <s v="LAGA Cameroon"/>
    <x v="2"/>
    <n v="589.44000000000005"/>
  </r>
  <r>
    <d v="2024-02-22T00:00:00"/>
    <s v="Sewing Women Day Fabric"/>
    <x v="6"/>
    <x v="5"/>
    <n v="5000"/>
    <n v="8.4826275787187839"/>
    <s v="aim-7"/>
    <m/>
    <x v="2"/>
    <s v="LAGA Cameroon"/>
    <x v="2"/>
    <n v="589.44000000000005"/>
  </r>
  <r>
    <d v="2024-02-22T00:00:00"/>
    <s v="Local Transport"/>
    <x v="1"/>
    <x v="1"/>
    <n v="1500"/>
    <n v="2.5447882736156351"/>
    <s v="Love-r"/>
    <m/>
    <x v="5"/>
    <s v="LAGA Cameroon"/>
    <x v="2"/>
    <n v="589.44000000000005"/>
  </r>
  <r>
    <d v="2024-02-22T00:00:00"/>
    <s v="Local Transport"/>
    <x v="1"/>
    <x v="4"/>
    <n v="1700"/>
    <n v="2.8840933767643864"/>
    <s v="reb-r"/>
    <m/>
    <x v="12"/>
    <s v="LAGA Cameroon"/>
    <x v="2"/>
    <n v="589.44000000000005"/>
  </r>
  <r>
    <d v="2024-02-22T00:00:00"/>
    <s v="Arrey - February Compensation - Bank"/>
    <x v="6"/>
    <x v="0"/>
    <n v="531626.6"/>
    <n v="4.9199239956568945"/>
    <s v="Bank transfer "/>
    <m/>
    <x v="15"/>
    <s v="LAGA Cameroon"/>
    <x v="2"/>
    <n v="589.44000000000005"/>
  </r>
  <r>
    <d v="2024-02-22T00:00:00"/>
    <s v="Arrey - February Compensation - Deduction"/>
    <x v="6"/>
    <x v="0"/>
    <n v="-1700"/>
    <n v="2.7144408251900107"/>
    <s v="Cash Box"/>
    <m/>
    <x v="0"/>
    <s v="LAGA Cameroon"/>
    <x v="2"/>
    <n v="589.44000000000005"/>
  </r>
  <r>
    <d v="2024-02-22T00:00:00"/>
    <s v="Arrey - February Compensation - Advance"/>
    <x v="6"/>
    <x v="0"/>
    <n v="200000"/>
    <n v="3.3082247557003255"/>
    <s v="Cash Box"/>
    <m/>
    <x v="0"/>
    <s v="LAGA Cameroon"/>
    <x v="2"/>
    <n v="589.44000000000005"/>
  </r>
  <r>
    <d v="2024-02-22T00:00:00"/>
    <s v="Eric - February Compensation - Bank"/>
    <x v="6"/>
    <x v="0"/>
    <n v="311054.5"/>
    <n v="5.0895765472312702"/>
    <s v="Bank transfer "/>
    <m/>
    <x v="15"/>
    <s v="LAGA Cameroon"/>
    <x v="2"/>
    <n v="589.44000000000005"/>
  </r>
  <r>
    <d v="2024-02-22T00:00:00"/>
    <s v="Eric - February Compensation - Deduction"/>
    <x v="6"/>
    <x v="0"/>
    <n v="2900"/>
    <n v="254.4788273615635"/>
    <s v="Cash Box"/>
    <m/>
    <x v="1"/>
    <s v="LAGA Cameroon"/>
    <x v="2"/>
    <n v="589.44000000000005"/>
  </r>
  <r>
    <d v="2024-02-22T00:00:00"/>
    <s v="Anna - February Compensation - Bank"/>
    <x v="6"/>
    <x v="3"/>
    <n v="259121.3"/>
    <n v="11.875678610206297"/>
    <s v="Bank transfer "/>
    <m/>
    <x v="15"/>
    <s v="LAGA Cameroon"/>
    <x v="2"/>
    <n v="589.44000000000005"/>
  </r>
  <r>
    <d v="2024-02-22T00:00:00"/>
    <s v="Anna - February Compensation - Deduction"/>
    <x v="6"/>
    <x v="3"/>
    <n v="21050"/>
    <n v="16.965255157437568"/>
    <s v="Cash Box"/>
    <m/>
    <x v="4"/>
    <s v="LAGA Cameroon"/>
    <x v="2"/>
    <n v="589.44000000000005"/>
  </r>
  <r>
    <d v="2024-02-22T00:00:00"/>
    <s v="Anna- February Compensation -Advance"/>
    <x v="6"/>
    <x v="3"/>
    <n v="150000"/>
    <n v="16.965255157437568"/>
    <s v="Cash Box"/>
    <m/>
    <x v="4"/>
    <s v="LAGA Cameroon"/>
    <x v="2"/>
    <n v="589.44000000000005"/>
  </r>
  <r>
    <d v="2024-02-22T00:00:00"/>
    <s v="Aime - February Compensation - Bank"/>
    <x v="6"/>
    <x v="1"/>
    <n v="415141.3"/>
    <n v="5.9378393051031484"/>
    <s v="Bank transfer "/>
    <m/>
    <x v="15"/>
    <s v="LAGA Cameroon"/>
    <x v="2"/>
    <n v="589.44000000000005"/>
  </r>
  <r>
    <d v="2024-02-22T00:00:00"/>
    <s v="Aimé - February Compensation - Deduction"/>
    <x v="6"/>
    <x v="1"/>
    <n v="8500"/>
    <n v="10.17915309446254"/>
    <s v="Cash Box"/>
    <m/>
    <x v="2"/>
    <s v="LAGA Cameroon"/>
    <x v="2"/>
    <n v="589.44000000000005"/>
  </r>
  <r>
    <d v="2024-02-22T00:00:00"/>
    <s v="Loveline - February Compensation - Bank"/>
    <x v="6"/>
    <x v="1"/>
    <n v="304803.20000000001"/>
    <n v="8.4826275787187839"/>
    <s v="Bank transfer "/>
    <m/>
    <x v="15"/>
    <s v="LAGA Cameroon"/>
    <x v="2"/>
    <n v="589.44000000000005"/>
  </r>
  <r>
    <d v="2024-02-22T00:00:00"/>
    <s v="Loveline - February Compensation - Deduction"/>
    <x v="6"/>
    <x v="1"/>
    <n v="-18550"/>
    <n v="3.3930510314875133"/>
    <s v="Cash Box"/>
    <m/>
    <x v="5"/>
    <s v="LAGA Cameroon"/>
    <x v="2"/>
    <n v="589.44000000000005"/>
  </r>
  <r>
    <d v="2024-02-22T00:00:00"/>
    <s v="i54 - February  Compensation - Bank"/>
    <x v="6"/>
    <x v="2"/>
    <n v="239313.5"/>
    <n v="16.965255157437568"/>
    <s v="Bank transfer "/>
    <m/>
    <x v="15"/>
    <s v="LAGA Cameroon"/>
    <x v="2"/>
    <n v="589.44000000000005"/>
  </r>
  <r>
    <d v="2024-02-22T00:00:00"/>
    <s v="i54 - February Compensation - Deduction"/>
    <x v="6"/>
    <x v="2"/>
    <n v="13950"/>
    <n v="10.17915309446254"/>
    <s v="Cash Box"/>
    <m/>
    <x v="11"/>
    <s v="LAGA Cameroon"/>
    <x v="2"/>
    <n v="589.44000000000005"/>
  </r>
  <r>
    <d v="2024-02-22T00:00:00"/>
    <s v="Unice - February Compensation - Bank"/>
    <x v="6"/>
    <x v="4"/>
    <n v="278195.59999999998"/>
    <n v="3.3930510314875133"/>
    <s v="Bank transfer "/>
    <m/>
    <x v="15"/>
    <s v="LAGA Cameroon"/>
    <x v="2"/>
    <n v="589.44000000000005"/>
  </r>
  <r>
    <d v="2024-02-22T00:00:00"/>
    <s v="Unice - February Compensation - Deduction"/>
    <x v="6"/>
    <x v="4"/>
    <n v="16453"/>
    <n v="16.965255157437568"/>
    <s v="Cash Box"/>
    <m/>
    <x v="13"/>
    <s v="LAGA Cameroon"/>
    <x v="2"/>
    <n v="589.44000000000005"/>
  </r>
  <r>
    <d v="2024-02-22T00:00:00"/>
    <s v="i27- February  Compensation - Bank"/>
    <x v="6"/>
    <x v="2"/>
    <n v="271236.3"/>
    <n v="8.4826275787187839"/>
    <s v="Bank transfer "/>
    <m/>
    <x v="15"/>
    <s v="LAGA Cameroon"/>
    <x v="2"/>
    <n v="589.44000000000005"/>
  </r>
  <r>
    <d v="2024-02-22T00:00:00"/>
    <s v="i27 - February Compensation - Deduction"/>
    <x v="6"/>
    <x v="2"/>
    <n v="19950"/>
    <n v="3.3930510314875133"/>
    <s v="Cash Box"/>
    <m/>
    <x v="3"/>
    <s v="LAGA Cameroon"/>
    <x v="2"/>
    <n v="589.44000000000005"/>
  </r>
  <r>
    <d v="2024-02-22T00:00:00"/>
    <s v="i27 - February Compensation - Deduction"/>
    <x v="6"/>
    <x v="2"/>
    <n v="200000"/>
    <n v="2.7144408251900107"/>
    <s v="Cash Box"/>
    <m/>
    <x v="3"/>
    <s v="LAGA Cameroon"/>
    <x v="2"/>
    <n v="589.44000000000005"/>
  </r>
  <r>
    <d v="2024-02-22T00:00:00"/>
    <s v="i49- February Compensation - Bank"/>
    <x v="6"/>
    <x v="2"/>
    <n v="220663.5"/>
    <n v="4.4109663409337676"/>
    <s v="Bank transfer "/>
    <m/>
    <x v="15"/>
    <s v="LAGA Cameroon"/>
    <x v="2"/>
    <n v="589.44000000000005"/>
  </r>
  <r>
    <d v="2024-02-22T00:00:00"/>
    <s v="i49 - February Compensation - Deduction"/>
    <x v="6"/>
    <x v="2"/>
    <n v="-2400"/>
    <n v="4.7502714440825189"/>
    <s v="Cash Box"/>
    <m/>
    <x v="8"/>
    <s v="LAGA Cameroon"/>
    <x v="2"/>
    <n v="589.44000000000005"/>
  </r>
  <r>
    <d v="2024-02-22T00:00:00"/>
    <s v="i49 - February Compensation -Advance"/>
    <x v="6"/>
    <x v="2"/>
    <n v="35000"/>
    <n v="5.9378393051031484"/>
    <s v="Cash Box"/>
    <m/>
    <x v="8"/>
    <s v="LAGA Cameroon"/>
    <x v="2"/>
    <n v="589.44000000000005"/>
  </r>
  <r>
    <d v="2024-02-22T00:00:00"/>
    <s v="Stevens - February Compensation - Bank"/>
    <x v="6"/>
    <x v="1"/>
    <n v="166901.5"/>
    <n v="20.358306188925081"/>
    <s v="Bank transfer "/>
    <m/>
    <x v="15"/>
    <s v="LAGA Cameroon"/>
    <x v="2"/>
    <n v="589.44000000000005"/>
  </r>
  <r>
    <d v="2024-02-22T00:00:00"/>
    <s v="Stevens - February Compensation - Deduction"/>
    <x v="6"/>
    <x v="1"/>
    <n v="850"/>
    <n v="4.7502714440825189"/>
    <s v="Cash Box"/>
    <m/>
    <x v="6"/>
    <s v="LAGA Cameroon"/>
    <x v="2"/>
    <n v="589.44000000000005"/>
  </r>
  <r>
    <d v="2024-02-22T00:00:00"/>
    <s v="i69 - February Compensation - Bank"/>
    <x v="6"/>
    <x v="2"/>
    <n v="142795.29999999999"/>
    <n v="4.0716612377850163"/>
    <s v="Bank transfer "/>
    <m/>
    <x v="15"/>
    <s v="LAGA Cameroon"/>
    <x v="2"/>
    <n v="589.44000000000005"/>
  </r>
  <r>
    <d v="2024-02-22T00:00:00"/>
    <s v="i69 - February Compensation - Deduction"/>
    <x v="6"/>
    <x v="2"/>
    <n v="16200"/>
    <n v="4.241313789359392"/>
    <s v="Cash Box"/>
    <m/>
    <x v="9"/>
    <s v="LAGA Cameroon"/>
    <x v="2"/>
    <n v="589.44000000000005"/>
  </r>
  <r>
    <d v="2024-02-22T00:00:00"/>
    <s v="i95 - February Compensation - Bank"/>
    <x v="6"/>
    <x v="2"/>
    <n v="122530"/>
    <n v="3.3930510314875133"/>
    <s v="Bank transfer "/>
    <m/>
    <x v="15"/>
    <s v="LAGA Cameroon"/>
    <x v="2"/>
    <n v="589.44000000000005"/>
  </r>
  <r>
    <d v="2024-02-22T00:00:00"/>
    <s v="i95 - February Compensation - Deduction"/>
    <x v="6"/>
    <x v="2"/>
    <n v="10450"/>
    <n v="8.4826275787187839"/>
    <s v="Cash Box"/>
    <m/>
    <x v="10"/>
    <s v="LAGA Cameroon"/>
    <x v="2"/>
    <n v="589.44000000000005"/>
  </r>
  <r>
    <d v="2024-02-22T00:00:00"/>
    <s v="Local Transport"/>
    <x v="1"/>
    <x v="2"/>
    <n v="2400"/>
    <n v="4.0716612377850163"/>
    <s v="i54-r"/>
    <m/>
    <x v="11"/>
    <s v="LAGA Cameroon"/>
    <x v="2"/>
    <n v="589.44000000000005"/>
  </r>
  <r>
    <d v="2024-02-22T00:00:00"/>
    <s v="Local Transport"/>
    <x v="1"/>
    <x v="4"/>
    <n v="3400"/>
    <n v="5.7681867535287727"/>
    <s v="Uni-r"/>
    <m/>
    <x v="13"/>
    <s v="LAGA Cameroon"/>
    <x v="2"/>
    <n v="589.44000000000005"/>
  </r>
  <r>
    <d v="2024-02-22T00:00:00"/>
    <s v="Ink Upstairs"/>
    <x v="5"/>
    <x v="4"/>
    <n v="40000"/>
    <n v="67.861020629750271"/>
    <s v="Uni-10"/>
    <m/>
    <x v="13"/>
    <s v="LAGA Cameroon"/>
    <x v="2"/>
    <n v="589.44000000000005"/>
  </r>
  <r>
    <d v="2024-02-22T00:00:00"/>
    <s v="Local Transport"/>
    <x v="1"/>
    <x v="2"/>
    <n v="2600"/>
    <n v="4.4109663409337676"/>
    <s v="i27-r"/>
    <m/>
    <x v="3"/>
    <s v="LAGA Cameroon"/>
    <x v="2"/>
    <n v="589.44000000000005"/>
  </r>
  <r>
    <d v="2024-02-22T00:00:00"/>
    <s v="Ebolowa-minkok"/>
    <x v="1"/>
    <x v="2"/>
    <n v="7000"/>
    <n v="11.875678610206297"/>
    <s v="5-i49-r"/>
    <n v="5"/>
    <x v="8"/>
    <s v="LAGA Cameroon"/>
    <x v="2"/>
    <n v="589.44000000000005"/>
  </r>
  <r>
    <d v="2024-02-22T00:00:00"/>
    <s v="Minkok-ebolowa"/>
    <x v="1"/>
    <x v="2"/>
    <n v="7000"/>
    <n v="11.875678610206297"/>
    <s v="5-i49-r"/>
    <n v="5"/>
    <x v="8"/>
    <s v="LAGA Cameroon"/>
    <x v="2"/>
    <n v="589.44000000000005"/>
  </r>
  <r>
    <d v="2024-02-22T00:00:00"/>
    <s v="Local Transport"/>
    <x v="1"/>
    <x v="2"/>
    <n v="4000"/>
    <n v="6.7861020629750266"/>
    <s v="5-i49-r"/>
    <n v="5"/>
    <x v="8"/>
    <s v="LAGA Cameroon"/>
    <x v="2"/>
    <n v="589.44000000000005"/>
  </r>
  <r>
    <d v="2024-02-22T00:00:00"/>
    <s v="Feeding"/>
    <x v="2"/>
    <x v="2"/>
    <n v="5000"/>
    <n v="8.4826275787187839"/>
    <s v="5-i49-10"/>
    <n v="5"/>
    <x v="8"/>
    <s v="LAGA Cameroon"/>
    <x v="2"/>
    <n v="589.44000000000005"/>
  </r>
  <r>
    <d v="2024-02-22T00:00:00"/>
    <s v="Lodging"/>
    <x v="2"/>
    <x v="2"/>
    <n v="10000"/>
    <n v="16.965255157437568"/>
    <s v="5-i49-r"/>
    <n v="5"/>
    <x v="8"/>
    <s v="LAGA Cameroon"/>
    <x v="2"/>
    <n v="589.44000000000005"/>
  </r>
  <r>
    <d v="2024-02-22T00:00:00"/>
    <s v="Drinks with informant"/>
    <x v="8"/>
    <x v="2"/>
    <n v="4500"/>
    <n v="7.6343648208469048"/>
    <s v="5-i49-11"/>
    <n v="5"/>
    <x v="8"/>
    <s v="LAGA Cameroon"/>
    <x v="2"/>
    <n v="589.44000000000005"/>
  </r>
  <r>
    <d v="2024-02-22T00:00:00"/>
    <s v="Yaounde-ebolowa"/>
    <x v="1"/>
    <x v="1"/>
    <n v="2000"/>
    <n v="3.3930510314875133"/>
    <s v="ste-6"/>
    <m/>
    <x v="6"/>
    <s v="LAGA Cameroon"/>
    <x v="2"/>
    <n v="589.44000000000005"/>
  </r>
  <r>
    <d v="2024-02-22T00:00:00"/>
    <s v="Local Transport"/>
    <x v="1"/>
    <x v="1"/>
    <n v="2000"/>
    <n v="3.3930510314875133"/>
    <s v="ste-r"/>
    <m/>
    <x v="6"/>
    <s v="LAGA Cameroon"/>
    <x v="2"/>
    <n v="589.44000000000005"/>
  </r>
  <r>
    <d v="2024-02-22T00:00:00"/>
    <s v="Feeding"/>
    <x v="2"/>
    <x v="1"/>
    <n v="5000"/>
    <n v="8.4826275787187839"/>
    <s v="ste-r"/>
    <m/>
    <x v="6"/>
    <s v="LAGA Cameroon"/>
    <x v="2"/>
    <n v="589.44000000000005"/>
  </r>
  <r>
    <d v="2024-02-22T00:00:00"/>
    <s v="Lodging"/>
    <x v="2"/>
    <x v="1"/>
    <n v="10000"/>
    <n v="16.965255157437568"/>
    <s v="ste-7"/>
    <m/>
    <x v="6"/>
    <s v="LAGA Cameroon"/>
    <x v="2"/>
    <n v="589.44000000000005"/>
  </r>
  <r>
    <d v="2024-02-22T00:00:00"/>
    <s v="Djoum-Yaounde"/>
    <x v="1"/>
    <x v="2"/>
    <n v="3500"/>
    <n v="5.9378393051031484"/>
    <s v="6-i69-9"/>
    <m/>
    <x v="9"/>
    <s v="LAGA Cameroon"/>
    <x v="2"/>
    <n v="589.44000000000005"/>
  </r>
  <r>
    <d v="2024-02-22T00:00:00"/>
    <s v="Local Transport"/>
    <x v="1"/>
    <x v="2"/>
    <n v="2000"/>
    <n v="3.3930510314875133"/>
    <s v="6-i69-r"/>
    <m/>
    <x v="9"/>
    <s v="LAGA Cameroon"/>
    <x v="2"/>
    <n v="589.44000000000005"/>
  </r>
  <r>
    <d v="2024-02-22T00:00:00"/>
    <s v="Feeding"/>
    <x v="2"/>
    <x v="2"/>
    <n v="5000"/>
    <n v="8.4826275787187839"/>
    <s v="6-i69-r"/>
    <m/>
    <x v="9"/>
    <s v="LAGA Cameroon"/>
    <x v="2"/>
    <n v="589.44000000000005"/>
  </r>
  <r>
    <d v="2024-02-22T00:00:00"/>
    <s v="Local Transport"/>
    <x v="1"/>
    <x v="1"/>
    <n v="1100"/>
    <n v="1.4850415811642725"/>
    <s v="fr-r"/>
    <m/>
    <x v="7"/>
    <s v="LAGA Cameroon"/>
    <x v="1"/>
    <n v="740.72"/>
  </r>
  <r>
    <d v="2024-02-22T00:00:00"/>
    <s v="Local Transport"/>
    <x v="1"/>
    <x v="2"/>
    <n v="2750"/>
    <n v="4.6654451682953306"/>
    <s v="i95-r"/>
    <m/>
    <x v="10"/>
    <s v="LAGA Cameroon"/>
    <x v="2"/>
    <n v="589.44000000000005"/>
  </r>
  <r>
    <d v="2024-02-22T00:00:00"/>
    <s v="Sewing Women Day Fabric"/>
    <x v="6"/>
    <x v="5"/>
    <n v="5000"/>
    <n v="8.4826275787187839"/>
    <s v="i95-3"/>
    <m/>
    <x v="10"/>
    <s v="LAGA Cameroon"/>
    <x v="2"/>
    <n v="589.44000000000005"/>
  </r>
  <r>
    <d v="2024-02-22T00:00:00"/>
    <s v="Local Transport"/>
    <x v="1"/>
    <x v="2"/>
    <n v="1600"/>
    <n v="2.7144408251900107"/>
    <s v="i43-r"/>
    <m/>
    <x v="16"/>
    <s v="LAGA Cameroon"/>
    <x v="2"/>
    <n v="589.44000000000005"/>
  </r>
  <r>
    <d v="2024-02-23T00:00:00"/>
    <s v="Phone"/>
    <x v="0"/>
    <x v="0"/>
    <n v="5000"/>
    <n v="8.4826275787187839"/>
    <s v="Phone-260"/>
    <m/>
    <x v="0"/>
    <s v="LAGA Cameroon"/>
    <x v="2"/>
    <n v="589.44000000000005"/>
  </r>
  <r>
    <d v="2024-02-23T00:00:00"/>
    <s v="Phone"/>
    <x v="0"/>
    <x v="0"/>
    <n v="5000"/>
    <n v="8.4826275787187839"/>
    <s v="Phone-261"/>
    <m/>
    <x v="1"/>
    <s v="LAGA Cameroon"/>
    <x v="2"/>
    <n v="589.44000000000005"/>
  </r>
  <r>
    <d v="2024-02-23T00:00:00"/>
    <s v="Phone"/>
    <x v="0"/>
    <x v="1"/>
    <n v="5000"/>
    <n v="8.4826275787187839"/>
    <s v="Phone-262"/>
    <m/>
    <x v="2"/>
    <s v="LAGA Cameroon"/>
    <x v="2"/>
    <n v="589.44000000000005"/>
  </r>
  <r>
    <d v="2024-02-23T00:00:00"/>
    <s v="Phone"/>
    <x v="10"/>
    <x v="1"/>
    <n v="10000"/>
    <n v="16.965255157437568"/>
    <s v="Phone-263"/>
    <m/>
    <x v="2"/>
    <s v="LAGA Cameroon"/>
    <x v="2"/>
    <n v="589.44000000000005"/>
  </r>
  <r>
    <d v="2024-02-23T00:00:00"/>
    <s v="Phone"/>
    <x v="0"/>
    <x v="2"/>
    <n v="5000"/>
    <n v="8.4826275787187839"/>
    <s v="Phone-264"/>
    <m/>
    <x v="3"/>
    <s v="LAGA Cameroon"/>
    <x v="2"/>
    <n v="589.44000000000005"/>
  </r>
  <r>
    <d v="2024-02-23T00:00:00"/>
    <s v="Phone"/>
    <x v="0"/>
    <x v="3"/>
    <n v="2500"/>
    <n v="4.241313789359392"/>
    <s v="Phone-265"/>
    <m/>
    <x v="4"/>
    <s v="LAGA Cameroon"/>
    <x v="2"/>
    <n v="589.44000000000005"/>
  </r>
  <r>
    <d v="2024-02-23T00:00:00"/>
    <s v="Phone"/>
    <x v="0"/>
    <x v="1"/>
    <n v="2500"/>
    <n v="4.241313789359392"/>
    <s v="Phone-266"/>
    <m/>
    <x v="5"/>
    <s v="LAGA Cameroon"/>
    <x v="2"/>
    <n v="589.44000000000005"/>
  </r>
  <r>
    <d v="2024-02-23T00:00:00"/>
    <s v="Phone"/>
    <x v="0"/>
    <x v="1"/>
    <n v="2500"/>
    <n v="4.241313789359392"/>
    <s v="Phone-267"/>
    <m/>
    <x v="6"/>
    <s v="LAGA Cameroon"/>
    <x v="2"/>
    <n v="589.44000000000005"/>
  </r>
  <r>
    <d v="2024-02-23T00:00:00"/>
    <s v="Phone"/>
    <x v="0"/>
    <x v="1"/>
    <n v="2500"/>
    <n v="4.241313789359392"/>
    <s v="Phone-268"/>
    <m/>
    <x v="7"/>
    <s v="LAGA Cameroon"/>
    <x v="2"/>
    <n v="589.44000000000005"/>
  </r>
  <r>
    <d v="2024-02-23T00:00:00"/>
    <s v="Phone"/>
    <x v="0"/>
    <x v="2"/>
    <n v="2500"/>
    <n v="4.241313789359392"/>
    <s v="Phone-269"/>
    <m/>
    <x v="8"/>
    <s v="LAGA Cameroon"/>
    <x v="2"/>
    <n v="589.44000000000005"/>
  </r>
  <r>
    <d v="2024-02-23T00:00:00"/>
    <s v="Phone"/>
    <x v="0"/>
    <x v="2"/>
    <n v="2500"/>
    <n v="4.241313789359392"/>
    <s v="Phone-270"/>
    <m/>
    <x v="9"/>
    <s v="LAGA Cameroon"/>
    <x v="2"/>
    <n v="589.44000000000005"/>
  </r>
  <r>
    <d v="2024-02-23T00:00:00"/>
    <s v="Phone"/>
    <x v="0"/>
    <x v="2"/>
    <n v="2500"/>
    <n v="4.241313789359392"/>
    <s v="Phone-271"/>
    <m/>
    <x v="10"/>
    <s v="LAGA Cameroon"/>
    <x v="2"/>
    <n v="589.44000000000005"/>
  </r>
  <r>
    <d v="2024-02-23T00:00:00"/>
    <s v="Phone"/>
    <x v="0"/>
    <x v="2"/>
    <n v="2500"/>
    <n v="4.241313789359392"/>
    <s v="Phone-272"/>
    <m/>
    <x v="11"/>
    <s v="LAGA Cameroon"/>
    <x v="2"/>
    <n v="589.44000000000005"/>
  </r>
  <r>
    <d v="2024-02-23T00:00:00"/>
    <s v="Phone"/>
    <x v="0"/>
    <x v="4"/>
    <n v="2500"/>
    <n v="4.241313789359392"/>
    <s v="Phone-273"/>
    <m/>
    <x v="12"/>
    <s v="LAGA Cameroon"/>
    <x v="2"/>
    <n v="589.44000000000005"/>
  </r>
  <r>
    <d v="2024-02-23T00:00:00"/>
    <s v="Phone"/>
    <x v="0"/>
    <x v="4"/>
    <n v="2500"/>
    <n v="4.241313789359392"/>
    <s v="Phone-274"/>
    <m/>
    <x v="13"/>
    <s v="LAGA Cameroon"/>
    <x v="2"/>
    <n v="589.44000000000005"/>
  </r>
  <r>
    <d v="2024-02-23T00:00:00"/>
    <s v="Local Transport"/>
    <x v="1"/>
    <x v="0"/>
    <n v="2900"/>
    <n v="4.9199239956568945"/>
    <s v="arrey-r"/>
    <m/>
    <x v="0"/>
    <s v="LAGA Cameroon"/>
    <x v="2"/>
    <n v="589.44000000000005"/>
  </r>
  <r>
    <d v="2024-02-23T00:00:00"/>
    <s v="Local Transport"/>
    <x v="1"/>
    <x v="0"/>
    <n v="1500"/>
    <n v="2.5447882736156351"/>
    <s v="eri-r"/>
    <m/>
    <x v="1"/>
    <s v="LAGA Cameroon"/>
    <x v="2"/>
    <n v="589.44000000000005"/>
  </r>
  <r>
    <d v="2024-02-23T00:00:00"/>
    <s v="Local Transport"/>
    <x v="1"/>
    <x v="3"/>
    <n v="1900"/>
    <n v="3.2233984799131377"/>
    <s v="ann-r"/>
    <m/>
    <x v="4"/>
    <s v="LAGA Cameroon"/>
    <x v="2"/>
    <n v="589.44000000000005"/>
  </r>
  <r>
    <d v="2024-02-23T00:00:00"/>
    <s v="Radio news flash F"/>
    <x v="4"/>
    <x v="3"/>
    <n v="7000"/>
    <n v="11.875678610206297"/>
    <s v="ann-r"/>
    <m/>
    <x v="4"/>
    <s v="LAGA Cameroon"/>
    <x v="2"/>
    <n v="589.44000000000005"/>
  </r>
  <r>
    <d v="2024-02-23T00:00:00"/>
    <s v="Radio news flash E"/>
    <x v="4"/>
    <x v="3"/>
    <n v="7000"/>
    <n v="11.875678610206297"/>
    <s v="ann-r"/>
    <m/>
    <x v="4"/>
    <s v="LAGA Cameroon"/>
    <x v="2"/>
    <n v="589.44000000000005"/>
  </r>
  <r>
    <d v="2024-02-23T00:00:00"/>
    <s v="Radio news flash E"/>
    <x v="4"/>
    <x v="3"/>
    <n v="7000"/>
    <n v="11.875678610206297"/>
    <s v="ann-r"/>
    <m/>
    <x v="4"/>
    <s v="LAGA Cameroon"/>
    <x v="2"/>
    <n v="589.44000000000005"/>
  </r>
  <r>
    <d v="2024-02-23T00:00:00"/>
    <s v="Radio news flash E"/>
    <x v="4"/>
    <x v="3"/>
    <n v="7000"/>
    <n v="11.875678610206297"/>
    <s v="ann-r"/>
    <m/>
    <x v="4"/>
    <s v="LAGA Cameroon"/>
    <x v="2"/>
    <n v="589.44000000000005"/>
  </r>
  <r>
    <d v="2024-02-23T00:00:00"/>
    <s v="Radio news flash E"/>
    <x v="4"/>
    <x v="3"/>
    <n v="7000"/>
    <n v="11.875678610206297"/>
    <s v="ann-r"/>
    <m/>
    <x v="4"/>
    <s v="LAGA Cameroon"/>
    <x v="2"/>
    <n v="589.44000000000005"/>
  </r>
  <r>
    <d v="2024-02-23T00:00:00"/>
    <s v="Radio news flash F"/>
    <x v="4"/>
    <x v="3"/>
    <n v="7000"/>
    <n v="11.875678610206297"/>
    <s v="ann-r"/>
    <m/>
    <x v="4"/>
    <s v="LAGA Cameroon"/>
    <x v="2"/>
    <n v="589.44000000000005"/>
  </r>
  <r>
    <d v="2024-02-23T00:00:00"/>
    <s v="Radio news flash F"/>
    <x v="4"/>
    <x v="3"/>
    <n v="7000"/>
    <n v="11.875678610206297"/>
    <s v="ann-r"/>
    <m/>
    <x v="4"/>
    <s v="LAGA Cameroon"/>
    <x v="2"/>
    <n v="589.44000000000005"/>
  </r>
  <r>
    <d v="2024-02-23T00:00:00"/>
    <s v="Transport"/>
    <x v="1"/>
    <x v="1"/>
    <n v="1950"/>
    <n v="3.3082247557003255"/>
    <s v="aim-r"/>
    <m/>
    <x v="2"/>
    <s v="LAGA Cameroon"/>
    <x v="2"/>
    <n v="589.44000000000005"/>
  </r>
  <r>
    <d v="2024-02-23T00:00:00"/>
    <s v="Local Transport"/>
    <x v="1"/>
    <x v="1"/>
    <n v="1500"/>
    <n v="2.5447882736156351"/>
    <s v="Love-r"/>
    <m/>
    <x v="5"/>
    <s v="LAGA Cameroon"/>
    <x v="2"/>
    <n v="589.44000000000005"/>
  </r>
  <r>
    <d v="2024-02-23T00:00:00"/>
    <s v="Local Transport"/>
    <x v="1"/>
    <x v="4"/>
    <n v="1800"/>
    <n v="3.053745928338762"/>
    <s v="reb-r"/>
    <m/>
    <x v="12"/>
    <s v="LAGA Cameroon"/>
    <x v="2"/>
    <n v="589.44000000000005"/>
  </r>
  <r>
    <d v="2024-02-23T00:00:00"/>
    <s v="Sewing Women Day Fabric"/>
    <x v="6"/>
    <x v="5"/>
    <n v="5000"/>
    <n v="8.4826275787187839"/>
    <s v="i54-3"/>
    <m/>
    <x v="11"/>
    <s v="LAGA Cameroon"/>
    <x v="2"/>
    <n v="589.44000000000005"/>
  </r>
  <r>
    <d v="2024-02-23T00:00:00"/>
    <s v="Local Transport"/>
    <x v="1"/>
    <x v="4"/>
    <n v="3400"/>
    <n v="5.7681867535287727"/>
    <s v="Uni-r"/>
    <m/>
    <x v="13"/>
    <s v="LAGA Cameroon"/>
    <x v="2"/>
    <n v="589.44000000000005"/>
  </r>
  <r>
    <d v="2024-02-23T00:00:00"/>
    <s v="MTN Mobile money"/>
    <x v="3"/>
    <x v="4"/>
    <n v="800"/>
    <n v="1.3572204125950054"/>
    <s v="Uni-r"/>
    <m/>
    <x v="13"/>
    <s v="LAGA Cameroon"/>
    <x v="2"/>
    <n v="589.44000000000005"/>
  </r>
  <r>
    <d v="2024-02-23T00:00:00"/>
    <s v="MTN Mobile money"/>
    <x v="3"/>
    <x v="4"/>
    <n v="600"/>
    <n v="1.0179153094462541"/>
    <s v="Uni-r"/>
    <m/>
    <x v="13"/>
    <s v="LAGA Cameroon"/>
    <x v="2"/>
    <n v="589.44000000000005"/>
  </r>
  <r>
    <d v="2024-02-23T00:00:00"/>
    <s v="Local Transport"/>
    <x v="1"/>
    <x v="2"/>
    <n v="2800"/>
    <n v="4.7502714440825189"/>
    <s v="i27-r"/>
    <m/>
    <x v="3"/>
    <s v="LAGA Cameroon"/>
    <x v="2"/>
    <n v="589.44000000000005"/>
  </r>
  <r>
    <d v="2024-02-23T00:00:00"/>
    <s v="Ebolowa-yaounde"/>
    <x v="1"/>
    <x v="2"/>
    <n v="2000"/>
    <n v="3.3930510314875133"/>
    <s v="5-i49-r"/>
    <n v="5"/>
    <x v="8"/>
    <s v="LAGA Cameroon"/>
    <x v="2"/>
    <n v="589.44000000000005"/>
  </r>
  <r>
    <d v="2024-02-23T00:00:00"/>
    <s v="Local Transport"/>
    <x v="1"/>
    <x v="2"/>
    <n v="4400"/>
    <n v="7.4647122692725292"/>
    <s v="5-i49-r"/>
    <n v="5"/>
    <x v="8"/>
    <s v="LAGA Cameroon"/>
    <x v="2"/>
    <n v="589.44000000000005"/>
  </r>
  <r>
    <d v="2024-02-23T00:00:00"/>
    <s v="Feeding"/>
    <x v="2"/>
    <x v="2"/>
    <n v="5000"/>
    <n v="8.4826275787187839"/>
    <s v="i49-r"/>
    <n v="5"/>
    <x v="8"/>
    <s v="LAGA Cameroon"/>
    <x v="2"/>
    <n v="589.44000000000005"/>
  </r>
  <r>
    <d v="2024-02-23T00:00:00"/>
    <s v="Local Transport"/>
    <x v="1"/>
    <x v="1"/>
    <n v="1900"/>
    <n v="3.2233984799131377"/>
    <s v="ste-r"/>
    <m/>
    <x v="6"/>
    <s v="LAGA Cameroon"/>
    <x v="2"/>
    <n v="589.44000000000005"/>
  </r>
  <r>
    <d v="2024-02-23T00:00:00"/>
    <s v="Feeding"/>
    <x v="2"/>
    <x v="1"/>
    <n v="5000"/>
    <n v="8.4826275787187839"/>
    <s v="ste-r"/>
    <m/>
    <x v="6"/>
    <s v="LAGA Cameroon"/>
    <x v="2"/>
    <n v="589.44000000000005"/>
  </r>
  <r>
    <d v="2024-02-23T00:00:00"/>
    <s v="ebolowa-Yaounde"/>
    <x v="1"/>
    <x v="1"/>
    <n v="2000"/>
    <n v="3.3930510314875133"/>
    <s v="ste-8"/>
    <m/>
    <x v="6"/>
    <s v="LAGA Cameroon"/>
    <x v="2"/>
    <n v="589.44000000000005"/>
  </r>
  <r>
    <d v="2024-02-23T00:00:00"/>
    <s v="Local Transport"/>
    <x v="1"/>
    <x v="1"/>
    <n v="1000"/>
    <n v="1.6965255157437567"/>
    <s v="fr-r"/>
    <m/>
    <x v="7"/>
    <s v="LAGA Cameroon"/>
    <x v="2"/>
    <n v="589.44000000000005"/>
  </r>
  <r>
    <d v="2024-02-23T00:00:00"/>
    <s v="Local Transport"/>
    <x v="1"/>
    <x v="2"/>
    <n v="2250"/>
    <n v="3.8171824104234524"/>
    <s v="i95-r"/>
    <m/>
    <x v="10"/>
    <s v="LAGA Cameroon"/>
    <x v="2"/>
    <n v="589.44000000000005"/>
  </r>
  <r>
    <d v="2024-02-23T00:00:00"/>
    <s v="Local Transport"/>
    <x v="1"/>
    <x v="2"/>
    <n v="1200"/>
    <n v="2.0358306188925082"/>
    <s v="i46-r "/>
    <m/>
    <x v="17"/>
    <s v="LAGA Cameroon"/>
    <x v="2"/>
    <n v="589.44000000000005"/>
  </r>
  <r>
    <d v="2024-02-24T00:00:00"/>
    <s v="Phone"/>
    <x v="0"/>
    <x v="0"/>
    <n v="5000"/>
    <n v="8.4826275787187839"/>
    <s v="Phone-275"/>
    <m/>
    <x v="0"/>
    <s v="LAGA Cameroon"/>
    <x v="2"/>
    <n v="589.44000000000005"/>
  </r>
  <r>
    <d v="2024-02-24T00:00:00"/>
    <s v="Phone"/>
    <x v="0"/>
    <x v="0"/>
    <n v="5000"/>
    <n v="8.4826275787187839"/>
    <s v="Phone-276"/>
    <m/>
    <x v="1"/>
    <s v="LAGA Cameroon"/>
    <x v="2"/>
    <n v="589.44000000000005"/>
  </r>
  <r>
    <d v="2024-02-24T00:00:00"/>
    <s v="Phone"/>
    <x v="0"/>
    <x v="1"/>
    <n v="2500"/>
    <n v="4.241313789359392"/>
    <s v="Phone-277"/>
    <m/>
    <x v="2"/>
    <s v="LAGA Cameroon"/>
    <x v="2"/>
    <n v="589.44000000000005"/>
  </r>
  <r>
    <d v="2024-02-24T00:00:00"/>
    <s v="Phone"/>
    <x v="0"/>
    <x v="2"/>
    <n v="2500"/>
    <n v="4.241313789359392"/>
    <s v="Phone-278"/>
    <m/>
    <x v="3"/>
    <s v="LAGA Cameroon"/>
    <x v="2"/>
    <n v="589.44000000000005"/>
  </r>
  <r>
    <d v="2024-02-24T00:00:00"/>
    <s v="Phone"/>
    <x v="0"/>
    <x v="4"/>
    <n v="2500"/>
    <n v="4.241313789359392"/>
    <s v="Phone-279"/>
    <m/>
    <x v="13"/>
    <s v="LAGA Cameroon"/>
    <x v="2"/>
    <n v="589.44000000000005"/>
  </r>
  <r>
    <d v="2024-02-24T00:00:00"/>
    <s v="Local Transport"/>
    <x v="1"/>
    <x v="0"/>
    <n v="2900"/>
    <n v="4.9199239956568945"/>
    <s v="arrey-r"/>
    <m/>
    <x v="0"/>
    <s v="LAGA Cameroon"/>
    <x v="2"/>
    <n v="589.44000000000005"/>
  </r>
  <r>
    <d v="2024-02-24T00:00:00"/>
    <s v="Sewing Women Day Fabric"/>
    <x v="6"/>
    <x v="5"/>
    <n v="5000"/>
    <n v="8.4826275787187839"/>
    <s v="eri-6"/>
    <m/>
    <x v="1"/>
    <s v="LAGA Cameroon"/>
    <x v="2"/>
    <n v="589.44000000000005"/>
  </r>
  <r>
    <d v="2024-02-24T00:00:00"/>
    <s v="Local Transport"/>
    <x v="1"/>
    <x v="0"/>
    <n v="1700"/>
    <n v="2.8840933767643864"/>
    <s v="eri-r"/>
    <m/>
    <x v="1"/>
    <s v="LAGA Cameroon"/>
    <x v="2"/>
    <n v="589.44000000000005"/>
  </r>
  <r>
    <d v="2024-02-24T00:00:00"/>
    <s v="15 newspaper"/>
    <x v="5"/>
    <x v="3"/>
    <n v="6000"/>
    <n v="10.17915309446254"/>
    <s v="ann-5"/>
    <m/>
    <x v="4"/>
    <s v="LAGA Cameroon"/>
    <x v="2"/>
    <n v="589.44000000000005"/>
  </r>
  <r>
    <d v="2024-02-25T00:00:00"/>
    <s v="Local Transport"/>
    <x v="1"/>
    <x v="0"/>
    <n v="10000"/>
    <n v="16.965255157437568"/>
    <s v="eri-7"/>
    <m/>
    <x v="1"/>
    <s v="LAGA Cameroon"/>
    <x v="2"/>
    <n v="589.44000000000005"/>
  </r>
  <r>
    <d v="2024-02-25T00:00:00"/>
    <s v="Feeding"/>
    <x v="2"/>
    <x v="0"/>
    <n v="8000"/>
    <n v="13.572204125950053"/>
    <s v="eri-r"/>
    <m/>
    <x v="1"/>
    <s v="LAGA Cameroon"/>
    <x v="2"/>
    <n v="589.44000000000005"/>
  </r>
  <r>
    <d v="2024-02-25T00:00:00"/>
    <s v="Radio news flash F"/>
    <x v="4"/>
    <x v="3"/>
    <n v="7000"/>
    <n v="11.875678610206297"/>
    <s v="ann-r"/>
    <m/>
    <x v="4"/>
    <s v="LAGA Cameroon"/>
    <x v="2"/>
    <n v="589.44000000000005"/>
  </r>
  <r>
    <d v="2024-02-25T00:00:00"/>
    <s v="Local Transport"/>
    <x v="1"/>
    <x v="2"/>
    <n v="3500"/>
    <n v="5.9378393051031484"/>
    <s v="i69-r"/>
    <m/>
    <x v="9"/>
    <s v="LAGA Cameroon"/>
    <x v="2"/>
    <n v="589.44000000000005"/>
  </r>
  <r>
    <d v="2024-02-26T00:00:00"/>
    <s v="Phone"/>
    <x v="0"/>
    <x v="0"/>
    <n v="5000"/>
    <n v="8.4826275787187839"/>
    <s v="Phone-280"/>
    <m/>
    <x v="0"/>
    <s v="LAGA Cameroon"/>
    <x v="2"/>
    <n v="589.44000000000005"/>
  </r>
  <r>
    <d v="2024-02-26T00:00:00"/>
    <s v="Phone"/>
    <x v="0"/>
    <x v="1"/>
    <n v="5000"/>
    <n v="8.4826275787187839"/>
    <s v="Phone-281"/>
    <m/>
    <x v="2"/>
    <s v="LAGA Cameroon"/>
    <x v="2"/>
    <n v="589.44000000000005"/>
  </r>
  <r>
    <d v="2024-02-26T00:00:00"/>
    <s v="Phone"/>
    <x v="0"/>
    <x v="2"/>
    <n v="5000"/>
    <n v="8.4826275787187839"/>
    <s v="Phone-282"/>
    <m/>
    <x v="3"/>
    <s v="LAGA Cameroon"/>
    <x v="2"/>
    <n v="589.44000000000005"/>
  </r>
  <r>
    <d v="2024-02-26T00:00:00"/>
    <s v="Phone"/>
    <x v="0"/>
    <x v="3"/>
    <n v="2500"/>
    <n v="4.241313789359392"/>
    <s v="Phone-283"/>
    <m/>
    <x v="4"/>
    <s v="LAGA Cameroon"/>
    <x v="2"/>
    <n v="589.44000000000005"/>
  </r>
  <r>
    <d v="2024-02-26T00:00:00"/>
    <s v="Phone"/>
    <x v="0"/>
    <x v="1"/>
    <n v="2500"/>
    <n v="4.241313789359392"/>
    <s v="Phone-284"/>
    <m/>
    <x v="5"/>
    <s v="LAGA Cameroon"/>
    <x v="2"/>
    <n v="589.44000000000005"/>
  </r>
  <r>
    <d v="2024-02-26T00:00:00"/>
    <s v="Phone"/>
    <x v="0"/>
    <x v="1"/>
    <n v="2500"/>
    <n v="4.241313789359392"/>
    <s v="Phone-285"/>
    <m/>
    <x v="6"/>
    <s v="LAGA Cameroon"/>
    <x v="2"/>
    <n v="589.44000000000005"/>
  </r>
  <r>
    <d v="2024-02-26T00:00:00"/>
    <s v="Phone"/>
    <x v="0"/>
    <x v="1"/>
    <n v="2500"/>
    <n v="4.241313789359392"/>
    <s v="Phone-286"/>
    <m/>
    <x v="7"/>
    <s v="LAGA Cameroon"/>
    <x v="2"/>
    <n v="589.44000000000005"/>
  </r>
  <r>
    <d v="2024-02-26T00:00:00"/>
    <s v="Phone"/>
    <x v="0"/>
    <x v="2"/>
    <n v="2500"/>
    <n v="4.241313789359392"/>
    <s v="Phone-287"/>
    <m/>
    <x v="8"/>
    <s v="LAGA Cameroon"/>
    <x v="2"/>
    <n v="589.44000000000005"/>
  </r>
  <r>
    <d v="2024-02-26T00:00:00"/>
    <s v="Phone"/>
    <x v="0"/>
    <x v="2"/>
    <n v="2500"/>
    <n v="4.241313789359392"/>
    <s v="Phone-288"/>
    <m/>
    <x v="9"/>
    <s v="LAGA Cameroon"/>
    <x v="2"/>
    <n v="589.44000000000005"/>
  </r>
  <r>
    <d v="2024-02-26T00:00:00"/>
    <s v="Phone"/>
    <x v="0"/>
    <x v="2"/>
    <n v="2500"/>
    <n v="4.241313789359392"/>
    <s v="Phone-289"/>
    <m/>
    <x v="10"/>
    <s v="LAGA Cameroon"/>
    <x v="2"/>
    <n v="589.44000000000005"/>
  </r>
  <r>
    <d v="2024-02-26T00:00:00"/>
    <s v="Phone"/>
    <x v="0"/>
    <x v="2"/>
    <n v="2500"/>
    <n v="4.241313789359392"/>
    <s v="Phone-290"/>
    <m/>
    <x v="11"/>
    <s v="LAGA Cameroon"/>
    <x v="2"/>
    <n v="589.44000000000005"/>
  </r>
  <r>
    <d v="2024-02-26T00:00:00"/>
    <s v="Phone"/>
    <x v="0"/>
    <x v="4"/>
    <n v="2500"/>
    <n v="4.241313789359392"/>
    <s v="Phone-291"/>
    <m/>
    <x v="12"/>
    <s v="LAGA Cameroon"/>
    <x v="2"/>
    <n v="589.44000000000005"/>
  </r>
  <r>
    <d v="2024-02-26T00:00:00"/>
    <s v="Phone"/>
    <x v="0"/>
    <x v="4"/>
    <n v="2500"/>
    <n v="4.241313789359392"/>
    <s v="Phone-292"/>
    <m/>
    <x v="13"/>
    <s v="LAGA Cameroon"/>
    <x v="2"/>
    <n v="589.44000000000005"/>
  </r>
  <r>
    <d v="2024-02-26T00:00:00"/>
    <s v="Local Transport"/>
    <x v="1"/>
    <x v="0"/>
    <n v="2900"/>
    <n v="4.9199239956568945"/>
    <s v="arrey-r"/>
    <m/>
    <x v="0"/>
    <s v="LAGA Cameroon"/>
    <x v="2"/>
    <n v="589.44000000000005"/>
  </r>
  <r>
    <d v="2024-02-26T00:00:00"/>
    <s v="Local Transport"/>
    <x v="1"/>
    <x v="0"/>
    <n v="1000"/>
    <n v="1.6965255157437567"/>
    <s v="eri-r"/>
    <m/>
    <x v="1"/>
    <s v="LAGA Cameroon"/>
    <x v="2"/>
    <n v="589.44000000000005"/>
  </r>
  <r>
    <d v="2024-02-26T00:00:00"/>
    <s v="Feeding"/>
    <x v="2"/>
    <x v="0"/>
    <n v="7000"/>
    <n v="11.875678610206297"/>
    <s v="eri-r"/>
    <m/>
    <x v="1"/>
    <s v="LAGA Cameroon"/>
    <x v="2"/>
    <n v="589.44000000000005"/>
  </r>
  <r>
    <d v="2024-02-26T00:00:00"/>
    <s v="Reperes newspaper"/>
    <x v="4"/>
    <x v="3"/>
    <n v="10000"/>
    <n v="16.965255157437568"/>
    <s v="ann-r"/>
    <m/>
    <x v="4"/>
    <s v="LAGA Cameroon"/>
    <x v="2"/>
    <n v="589.44000000000005"/>
  </r>
  <r>
    <d v="2024-02-26T00:00:00"/>
    <s v="Mutations newspaper F"/>
    <x v="4"/>
    <x v="3"/>
    <n v="10000"/>
    <n v="16.965255157437568"/>
    <s v="ann-r"/>
    <m/>
    <x v="4"/>
    <s v="LAGA Cameroon"/>
    <x v="2"/>
    <n v="589.44000000000005"/>
  </r>
  <r>
    <d v="2024-02-26T00:00:00"/>
    <s v="Local Transport"/>
    <x v="1"/>
    <x v="3"/>
    <n v="1900"/>
    <n v="3.2233984799131377"/>
    <s v="ann-r"/>
    <m/>
    <x v="4"/>
    <s v="LAGA Cameroon"/>
    <x v="2"/>
    <n v="589.44000000000005"/>
  </r>
  <r>
    <d v="2024-02-26T00:00:00"/>
    <s v="Transport"/>
    <x v="1"/>
    <x v="1"/>
    <n v="2900"/>
    <n v="4.9199239956568945"/>
    <s v="aim-r"/>
    <m/>
    <x v="2"/>
    <s v="LAGA Cameroon"/>
    <x v="2"/>
    <n v="589.44000000000005"/>
  </r>
  <r>
    <d v="2024-02-26T00:00:00"/>
    <s v="Transport"/>
    <x v="1"/>
    <x v="1"/>
    <n v="8000"/>
    <n v="13.572204125950053"/>
    <s v="aim-8"/>
    <m/>
    <x v="2"/>
    <s v="LAGA Cameroon"/>
    <x v="2"/>
    <n v="589.44000000000005"/>
  </r>
  <r>
    <d v="2024-02-26T00:00:00"/>
    <s v="Feeding"/>
    <x v="2"/>
    <x v="1"/>
    <n v="5000"/>
    <n v="8.4826275787187839"/>
    <s v="aim-r"/>
    <m/>
    <x v="2"/>
    <s v="LAGA Cameroon"/>
    <x v="2"/>
    <n v="589.44000000000005"/>
  </r>
  <r>
    <d v="2024-02-26T00:00:00"/>
    <s v="Feeding"/>
    <x v="2"/>
    <x v="1"/>
    <n v="15000"/>
    <n v="25.447882736156348"/>
    <s v="aim-9"/>
    <m/>
    <x v="2"/>
    <s v="LAGA Cameroon"/>
    <x v="2"/>
    <n v="589.44000000000005"/>
  </r>
  <r>
    <d v="2024-02-26T00:00:00"/>
    <s v="Local Transport"/>
    <x v="1"/>
    <x v="1"/>
    <n v="1400"/>
    <n v="2.3751357220412594"/>
    <s v="Love-r"/>
    <m/>
    <x v="5"/>
    <s v="LAGA Cameroon"/>
    <x v="2"/>
    <n v="589.44000000000005"/>
  </r>
  <r>
    <d v="2024-02-26T00:00:00"/>
    <s v="Local Transport"/>
    <x v="1"/>
    <x v="4"/>
    <n v="1800"/>
    <n v="3.053745928338762"/>
    <s v="reb-r"/>
    <m/>
    <x v="12"/>
    <s v="LAGA Cameroon"/>
    <x v="2"/>
    <n v="589.44000000000005"/>
  </r>
  <r>
    <d v="2024-02-26T00:00:00"/>
    <s v="Yaounde-Douala"/>
    <x v="1"/>
    <x v="2"/>
    <n v="8000"/>
    <n v="13.572204125950053"/>
    <s v="i54-4"/>
    <m/>
    <x v="11"/>
    <s v="LAGA Cameroon"/>
    <x v="2"/>
    <n v="589.44000000000005"/>
  </r>
  <r>
    <d v="2024-02-26T00:00:00"/>
    <s v="Lodging "/>
    <x v="2"/>
    <x v="2"/>
    <n v="15000"/>
    <n v="25.447882736156348"/>
    <s v="i54-5"/>
    <m/>
    <x v="11"/>
    <s v="LAGA Cameroon"/>
    <x v="2"/>
    <n v="589.44000000000005"/>
  </r>
  <r>
    <d v="2024-02-26T00:00:00"/>
    <s v="Feeding"/>
    <x v="2"/>
    <x v="2"/>
    <n v="5000"/>
    <n v="8.4826275787187839"/>
    <s v="i54-r"/>
    <m/>
    <x v="11"/>
    <s v="LAGA Cameroon"/>
    <x v="2"/>
    <n v="589.44000000000005"/>
  </r>
  <r>
    <d v="2024-02-26T00:00:00"/>
    <s v="Local Transport"/>
    <x v="1"/>
    <x v="2"/>
    <n v="2400"/>
    <n v="4.0716612377850163"/>
    <s v="i54-r"/>
    <m/>
    <x v="11"/>
    <s v="LAGA Cameroon"/>
    <x v="2"/>
    <n v="589.44000000000005"/>
  </r>
  <r>
    <d v="2024-02-26T00:00:00"/>
    <s v="Local Transport"/>
    <x v="1"/>
    <x v="4"/>
    <n v="3400"/>
    <n v="5.7681867535287727"/>
    <s v="Uni-r"/>
    <m/>
    <x v="13"/>
    <s v="LAGA Cameroon"/>
    <x v="2"/>
    <n v="589.44000000000005"/>
  </r>
  <r>
    <d v="2024-02-26T00:00:00"/>
    <s v="Office Cleaning"/>
    <x v="7"/>
    <x v="4"/>
    <n v="12000"/>
    <n v="20.358306188925081"/>
    <s v="Uni-11"/>
    <m/>
    <x v="13"/>
    <s v="LAGA Cameroon"/>
    <x v="2"/>
    <n v="589.44000000000005"/>
  </r>
  <r>
    <d v="2024-02-26T00:00:00"/>
    <s v="Yaounde-Douala"/>
    <x v="1"/>
    <x v="2"/>
    <n v="8000"/>
    <n v="13.572204125950053"/>
    <s v="i27-r"/>
    <m/>
    <x v="3"/>
    <s v="LAGA Cameroon"/>
    <x v="2"/>
    <n v="589.44000000000005"/>
  </r>
  <r>
    <d v="2024-02-26T00:00:00"/>
    <s v="Local Transport"/>
    <x v="1"/>
    <x v="2"/>
    <n v="2400"/>
    <n v="4.0716612377850163"/>
    <s v="i27-r"/>
    <m/>
    <x v="3"/>
    <s v="LAGA Cameroon"/>
    <x v="2"/>
    <n v="589.44000000000005"/>
  </r>
  <r>
    <d v="2024-02-26T00:00:00"/>
    <s v="Feeding"/>
    <x v="2"/>
    <x v="2"/>
    <n v="5000"/>
    <n v="8.4826275787187839"/>
    <s v="i27-r"/>
    <m/>
    <x v="3"/>
    <s v="LAGA Cameroon"/>
    <x v="2"/>
    <n v="589.44000000000005"/>
  </r>
  <r>
    <d v="2024-02-26T00:00:00"/>
    <s v="Lodgimg"/>
    <x v="2"/>
    <x v="2"/>
    <n v="15000"/>
    <n v="25.447882736156348"/>
    <s v="i27-r"/>
    <m/>
    <x v="3"/>
    <s v="LAGA Cameroon"/>
    <x v="2"/>
    <n v="589.44000000000005"/>
  </r>
  <r>
    <d v="2024-02-26T00:00:00"/>
    <s v="Local Transport"/>
    <x v="1"/>
    <x v="2"/>
    <n v="2400"/>
    <n v="4.0716612377850163"/>
    <s v="7-i49-12"/>
    <m/>
    <x v="8"/>
    <s v="LAGA Cameroon"/>
    <x v="2"/>
    <n v="589.44000000000005"/>
  </r>
  <r>
    <d v="2024-02-26T00:00:00"/>
    <s v="Local Transport"/>
    <x v="1"/>
    <x v="1"/>
    <n v="2000"/>
    <n v="3.3930510314875133"/>
    <s v="ste-r"/>
    <m/>
    <x v="6"/>
    <s v="LAGA Cameroon"/>
    <x v="2"/>
    <n v="589.44000000000005"/>
  </r>
  <r>
    <d v="2024-02-26T00:00:00"/>
    <s v="Yaounde-Ebolowa"/>
    <x v="1"/>
    <x v="2"/>
    <n v="2000"/>
    <n v="3.3930510314875133"/>
    <s v="8-i69-10"/>
    <m/>
    <x v="9"/>
    <s v="LAGA Cameroon"/>
    <x v="2"/>
    <n v="589.44000000000005"/>
  </r>
  <r>
    <d v="2024-02-26T00:00:00"/>
    <s v="Local Transport"/>
    <x v="1"/>
    <x v="2"/>
    <n v="2000"/>
    <n v="3.3930510314875133"/>
    <s v="8-i69-r"/>
    <m/>
    <x v="9"/>
    <s v="LAGA Cameroon"/>
    <x v="2"/>
    <n v="589.44000000000005"/>
  </r>
  <r>
    <d v="2024-02-26T00:00:00"/>
    <s v="Feeding"/>
    <x v="2"/>
    <x v="2"/>
    <n v="5000"/>
    <n v="8.4826275787187839"/>
    <s v="8-i69-r"/>
    <m/>
    <x v="9"/>
    <s v="LAGA Cameroon"/>
    <x v="2"/>
    <n v="589.44000000000005"/>
  </r>
  <r>
    <d v="2024-02-26T00:00:00"/>
    <s v="Lodging"/>
    <x v="2"/>
    <x v="2"/>
    <n v="10000"/>
    <n v="16.965255157437568"/>
    <s v="8-i69-11"/>
    <m/>
    <x v="9"/>
    <s v="LAGA Cameroon"/>
    <x v="2"/>
    <n v="589.44000000000005"/>
  </r>
  <r>
    <d v="2024-02-26T00:00:00"/>
    <s v="Local Transport"/>
    <x v="1"/>
    <x v="1"/>
    <n v="2100"/>
    <n v="3.5627035830618889"/>
    <s v="fr-r"/>
    <m/>
    <x v="7"/>
    <s v="LAGA Cameroon"/>
    <x v="2"/>
    <n v="589.44000000000005"/>
  </r>
  <r>
    <d v="2024-02-26T00:00:00"/>
    <s v="Local Transport"/>
    <x v="1"/>
    <x v="2"/>
    <n v="1950"/>
    <n v="3.3082247557003255"/>
    <s v="i95-r"/>
    <m/>
    <x v="10"/>
    <s v="LAGA Cameroon"/>
    <x v="2"/>
    <n v="589.44000000000005"/>
  </r>
  <r>
    <d v="2024-02-26T00:00:00"/>
    <s v="Local Transport"/>
    <x v="1"/>
    <x v="2"/>
    <n v="1500"/>
    <n v="2.5447882736156351"/>
    <s v="i43-r"/>
    <m/>
    <x v="16"/>
    <s v="LAGA Cameroon"/>
    <x v="2"/>
    <n v="589.44000000000005"/>
  </r>
  <r>
    <d v="2024-02-26T00:00:00"/>
    <s v="Yaounde-Ebolowa"/>
    <x v="1"/>
    <x v="2"/>
    <n v="2000"/>
    <n v="3.3930510314875133"/>
    <s v="10-i43-1"/>
    <m/>
    <x v="16"/>
    <s v="LAGA Cameroon"/>
    <x v="2"/>
    <n v="589.44000000000005"/>
  </r>
  <r>
    <d v="2024-02-26T00:00:00"/>
    <s v="Local Transport"/>
    <x v="1"/>
    <x v="2"/>
    <n v="1100"/>
    <n v="1.8661780673181323"/>
    <s v="i46-r "/>
    <m/>
    <x v="17"/>
    <s v="LAGA Cameroon"/>
    <x v="2"/>
    <n v="589.44000000000005"/>
  </r>
  <r>
    <d v="2024-02-27T00:00:00"/>
    <s v="Phone"/>
    <x v="0"/>
    <x v="0"/>
    <n v="5000"/>
    <n v="8.4826275787187839"/>
    <s v="Phone-293"/>
    <m/>
    <x v="0"/>
    <s v="LAGA Cameroon"/>
    <x v="2"/>
    <n v="589.44000000000005"/>
  </r>
  <r>
    <d v="2024-02-27T00:00:00"/>
    <s v="Phone"/>
    <x v="0"/>
    <x v="1"/>
    <n v="5000"/>
    <n v="8.4826275787187839"/>
    <s v="Phone-294"/>
    <m/>
    <x v="2"/>
    <s v="LAGA Cameroon"/>
    <x v="2"/>
    <n v="589.44000000000005"/>
  </r>
  <r>
    <d v="2024-02-27T00:00:00"/>
    <s v="Phone"/>
    <x v="0"/>
    <x v="2"/>
    <n v="5000"/>
    <n v="8.4826275787187839"/>
    <s v="Phone-295"/>
    <m/>
    <x v="3"/>
    <s v="LAGA Cameroon"/>
    <x v="2"/>
    <n v="589.44000000000005"/>
  </r>
  <r>
    <d v="2024-02-27T00:00:00"/>
    <s v="Phone"/>
    <x v="0"/>
    <x v="3"/>
    <n v="2500"/>
    <n v="4.241313789359392"/>
    <s v="Phone-296"/>
    <m/>
    <x v="4"/>
    <s v="LAGA Cameroon"/>
    <x v="2"/>
    <n v="589.44000000000005"/>
  </r>
  <r>
    <d v="2024-02-27T00:00:00"/>
    <s v="Phone"/>
    <x v="0"/>
    <x v="1"/>
    <n v="2500"/>
    <n v="4.241313789359392"/>
    <s v="Phone-297"/>
    <m/>
    <x v="5"/>
    <s v="LAGA Cameroon"/>
    <x v="2"/>
    <n v="589.44000000000005"/>
  </r>
  <r>
    <d v="2024-02-27T00:00:00"/>
    <s v="Phone"/>
    <x v="0"/>
    <x v="1"/>
    <n v="2500"/>
    <n v="4.241313789359392"/>
    <s v="Phone-298"/>
    <m/>
    <x v="6"/>
    <s v="LAGA Cameroon"/>
    <x v="2"/>
    <n v="589.44000000000005"/>
  </r>
  <r>
    <d v="2024-02-27T00:00:00"/>
    <s v="Phone"/>
    <x v="0"/>
    <x v="1"/>
    <n v="2500"/>
    <n v="4.241313789359392"/>
    <s v="Phone-299"/>
    <m/>
    <x v="7"/>
    <s v="LAGA Cameroon"/>
    <x v="2"/>
    <n v="589.44000000000005"/>
  </r>
  <r>
    <d v="2024-02-27T00:00:00"/>
    <s v="Phone"/>
    <x v="0"/>
    <x v="2"/>
    <n v="2500"/>
    <n v="4.241313789359392"/>
    <s v="Phone-300"/>
    <m/>
    <x v="8"/>
    <s v="LAGA Cameroon"/>
    <x v="2"/>
    <n v="589.44000000000005"/>
  </r>
  <r>
    <d v="2024-02-27T00:00:00"/>
    <s v="Phone"/>
    <x v="0"/>
    <x v="2"/>
    <n v="2500"/>
    <n v="4.241313789359392"/>
    <s v="Phone-301"/>
    <m/>
    <x v="9"/>
    <s v="LAGA Cameroon"/>
    <x v="2"/>
    <n v="589.44000000000005"/>
  </r>
  <r>
    <d v="2024-02-27T00:00:00"/>
    <s v="Phone"/>
    <x v="0"/>
    <x v="2"/>
    <n v="2500"/>
    <n v="4.241313789359392"/>
    <s v="Phone-302"/>
    <m/>
    <x v="10"/>
    <s v="LAGA Cameroon"/>
    <x v="2"/>
    <n v="589.44000000000005"/>
  </r>
  <r>
    <d v="2024-02-27T00:00:00"/>
    <s v="Phone"/>
    <x v="0"/>
    <x v="2"/>
    <n v="2500"/>
    <n v="4.241313789359392"/>
    <s v="Phone-303"/>
    <m/>
    <x v="16"/>
    <s v="LAGA Cameroon"/>
    <x v="2"/>
    <n v="589.44000000000005"/>
  </r>
  <r>
    <d v="2024-02-27T00:00:00"/>
    <s v="Phone"/>
    <x v="0"/>
    <x v="2"/>
    <n v="2500"/>
    <n v="4.241313789359392"/>
    <s v="Phone-304"/>
    <m/>
    <x v="17"/>
    <s v="LAGA Cameroon"/>
    <x v="2"/>
    <n v="589.44000000000005"/>
  </r>
  <r>
    <d v="2024-02-27T00:00:00"/>
    <s v="Phone"/>
    <x v="0"/>
    <x v="2"/>
    <n v="2500"/>
    <n v="4.241313789359392"/>
    <s v="Phone-305"/>
    <m/>
    <x v="11"/>
    <s v="LAGA Cameroon"/>
    <x v="2"/>
    <n v="589.44000000000005"/>
  </r>
  <r>
    <d v="2024-02-27T00:00:00"/>
    <s v="Phone"/>
    <x v="0"/>
    <x v="4"/>
    <n v="2500"/>
    <n v="4.241313789359392"/>
    <s v="Phone-306"/>
    <m/>
    <x v="12"/>
    <s v="LAGA Cameroon"/>
    <x v="2"/>
    <n v="589.44000000000005"/>
  </r>
  <r>
    <d v="2024-02-27T00:00:00"/>
    <s v="Phone"/>
    <x v="0"/>
    <x v="4"/>
    <n v="2500"/>
    <n v="4.241313789359392"/>
    <s v="Phone-307"/>
    <m/>
    <x v="13"/>
    <s v="LAGA Cameroon"/>
    <x v="2"/>
    <n v="589.44000000000005"/>
  </r>
  <r>
    <d v="2024-02-27T00:00:00"/>
    <s v="Local Transport"/>
    <x v="1"/>
    <x v="0"/>
    <n v="2900"/>
    <n v="4.9199239956568945"/>
    <s v="arrey-r"/>
    <m/>
    <x v="0"/>
    <s v="LAGA Cameroon"/>
    <x v="2"/>
    <n v="589.44000000000005"/>
  </r>
  <r>
    <d v="2024-02-27T00:00:00"/>
    <s v="Local Transport"/>
    <x v="1"/>
    <x v="0"/>
    <n v="1000"/>
    <n v="1.6965255157437567"/>
    <s v="eri-r"/>
    <m/>
    <x v="1"/>
    <s v="LAGA Cameroon"/>
    <x v="2"/>
    <n v="589.44000000000005"/>
  </r>
  <r>
    <d v="2024-02-27T00:00:00"/>
    <s v="Feeding"/>
    <x v="2"/>
    <x v="0"/>
    <n v="8000"/>
    <n v="13.572204125950053"/>
    <s v="eri-r"/>
    <m/>
    <x v="1"/>
    <s v="LAGA Cameroon"/>
    <x v="2"/>
    <n v="589.44000000000005"/>
  </r>
  <r>
    <d v="2024-02-27T00:00:00"/>
    <s v="Local Transport"/>
    <x v="1"/>
    <x v="3"/>
    <n v="1950"/>
    <n v="3.3082247557003255"/>
    <s v="ann-r"/>
    <m/>
    <x v="4"/>
    <s v="LAGA Cameroon"/>
    <x v="2"/>
    <n v="589.44000000000005"/>
  </r>
  <r>
    <d v="2024-02-27T00:00:00"/>
    <s v="The Median newspaper E"/>
    <x v="4"/>
    <x v="3"/>
    <n v="10000"/>
    <n v="16.965255157437568"/>
    <s v="ann-r"/>
    <m/>
    <x v="4"/>
    <s v="LAGA Cameroon"/>
    <x v="2"/>
    <n v="589.44000000000005"/>
  </r>
  <r>
    <d v="2024-02-27T00:00:00"/>
    <s v="Le Jour newspaper F"/>
    <x v="4"/>
    <x v="3"/>
    <n v="10000"/>
    <n v="16.965255157437568"/>
    <s v="ann-r"/>
    <m/>
    <x v="4"/>
    <s v="LAGA Cameroon"/>
    <x v="2"/>
    <n v="589.44000000000005"/>
  </r>
  <r>
    <d v="2024-02-27T00:00:00"/>
    <s v="Doualatoday internet publication F"/>
    <x v="4"/>
    <x v="3"/>
    <n v="5000"/>
    <n v="8.4826275787187839"/>
    <s v="ann-r"/>
    <m/>
    <x v="4"/>
    <s v="LAGA Cameroon"/>
    <x v="2"/>
    <n v="589.44000000000005"/>
  </r>
  <r>
    <d v="2024-02-27T00:00:00"/>
    <s v="Transport"/>
    <x v="1"/>
    <x v="1"/>
    <n v="2500"/>
    <n v="4.241313789359392"/>
    <s v="aim-r"/>
    <m/>
    <x v="2"/>
    <s v="LAGA Cameroon"/>
    <x v="2"/>
    <n v="589.44000000000005"/>
  </r>
  <r>
    <d v="2024-02-27T00:00:00"/>
    <s v="Sewing Women Day Fabric"/>
    <x v="6"/>
    <x v="5"/>
    <n v="5000"/>
    <n v="8.4826275787187839"/>
    <s v="aim-r"/>
    <m/>
    <x v="2"/>
    <s v="LAGA Cameroon"/>
    <x v="2"/>
    <n v="589.44000000000005"/>
  </r>
  <r>
    <d v="2024-02-27T00:00:00"/>
    <s v="Feeding"/>
    <x v="2"/>
    <x v="1"/>
    <n v="5000"/>
    <n v="8.4826275787187839"/>
    <s v="aim-r"/>
    <m/>
    <x v="2"/>
    <s v="LAGA Cameroon"/>
    <x v="2"/>
    <n v="589.44000000000005"/>
  </r>
  <r>
    <d v="2024-02-27T00:00:00"/>
    <s v="Feeding"/>
    <x v="2"/>
    <x v="1"/>
    <n v="15000"/>
    <n v="25.447882736156348"/>
    <s v="aim-9"/>
    <m/>
    <x v="2"/>
    <s v="LAGA Cameroon"/>
    <x v="2"/>
    <n v="589.44000000000005"/>
  </r>
  <r>
    <d v="2024-02-27T00:00:00"/>
    <s v="Local Transport"/>
    <x v="1"/>
    <x v="1"/>
    <n v="1500"/>
    <n v="2.5447882736156351"/>
    <s v="Love-r"/>
    <m/>
    <x v="5"/>
    <s v="LAGA Cameroon"/>
    <x v="2"/>
    <n v="589.44000000000005"/>
  </r>
  <r>
    <d v="2024-02-27T00:00:00"/>
    <s v="Local Transport"/>
    <x v="1"/>
    <x v="4"/>
    <n v="1900"/>
    <n v="3.2233984799131377"/>
    <s v="reb-r"/>
    <m/>
    <x v="12"/>
    <s v="LAGA Cameroon"/>
    <x v="2"/>
    <n v="589.44000000000005"/>
  </r>
  <r>
    <d v="2024-02-27T00:00:00"/>
    <s v="Lodging "/>
    <x v="2"/>
    <x v="2"/>
    <n v="15000"/>
    <n v="25.447882736156348"/>
    <s v="i54-5"/>
    <m/>
    <x v="11"/>
    <s v="LAGA Cameroon"/>
    <x v="2"/>
    <n v="589.44000000000005"/>
  </r>
  <r>
    <d v="2024-02-27T00:00:00"/>
    <s v="Feeding"/>
    <x v="2"/>
    <x v="2"/>
    <n v="5000"/>
    <n v="8.4826275787187839"/>
    <s v="i54-r"/>
    <m/>
    <x v="11"/>
    <s v="LAGA Cameroon"/>
    <x v="2"/>
    <n v="589.44000000000005"/>
  </r>
  <r>
    <d v="2024-02-27T00:00:00"/>
    <s v="Local Transport"/>
    <x v="1"/>
    <x v="2"/>
    <n v="2500"/>
    <n v="4.241313789359392"/>
    <s v="i54-r"/>
    <m/>
    <x v="11"/>
    <s v="LAGA Cameroon"/>
    <x v="2"/>
    <n v="589.44000000000005"/>
  </r>
  <r>
    <d v="2024-02-27T00:00:00"/>
    <s v="Drinks with informant"/>
    <x v="8"/>
    <x v="2"/>
    <n v="5000"/>
    <n v="8.4826275787187839"/>
    <s v="i54-r"/>
    <m/>
    <x v="11"/>
    <s v="LAGA Cameroon"/>
    <x v="2"/>
    <n v="589.44000000000005"/>
  </r>
  <r>
    <d v="2024-02-27T00:00:00"/>
    <s v="Local Transport"/>
    <x v="1"/>
    <x v="4"/>
    <n v="2800"/>
    <n v="4.7502714440825189"/>
    <s v="Uni-r"/>
    <m/>
    <x v="13"/>
    <s v="LAGA Cameroon"/>
    <x v="2"/>
    <n v="589.44000000000005"/>
  </r>
  <r>
    <d v="2024-02-27T00:00:00"/>
    <s v="Sewing Women Day Fabric"/>
    <x v="6"/>
    <x v="5"/>
    <n v="5000"/>
    <n v="8.4826275787187839"/>
    <s v="i27-r"/>
    <m/>
    <x v="3"/>
    <s v="LAGA Cameroon"/>
    <x v="2"/>
    <n v="589.44000000000005"/>
  </r>
  <r>
    <d v="2024-02-27T00:00:00"/>
    <s v="Local Transport"/>
    <x v="1"/>
    <x v="2"/>
    <n v="2500"/>
    <n v="4.241313789359392"/>
    <s v="i27-r"/>
    <m/>
    <x v="3"/>
    <s v="LAGA Cameroon"/>
    <x v="2"/>
    <n v="589.44000000000005"/>
  </r>
  <r>
    <d v="2024-02-27T00:00:00"/>
    <s v="Feeding"/>
    <x v="2"/>
    <x v="2"/>
    <n v="5000"/>
    <n v="8.4826275787187839"/>
    <s v="i27-r"/>
    <m/>
    <x v="3"/>
    <s v="LAGA Cameroon"/>
    <x v="2"/>
    <n v="589.44000000000005"/>
  </r>
  <r>
    <d v="2024-02-27T00:00:00"/>
    <s v="Drink with cp and others"/>
    <x v="8"/>
    <x v="2"/>
    <n v="5000"/>
    <n v="8.4826275787187839"/>
    <s v="i27-r"/>
    <m/>
    <x v="3"/>
    <s v="LAGA Cameroon"/>
    <x v="2"/>
    <n v="589.44000000000005"/>
  </r>
  <r>
    <d v="2024-02-27T00:00:00"/>
    <s v="Lodgimg"/>
    <x v="2"/>
    <x v="2"/>
    <n v="15000"/>
    <n v="25.447882736156348"/>
    <s v="i27-r"/>
    <m/>
    <x v="3"/>
    <s v="LAGA Cameroon"/>
    <x v="2"/>
    <n v="589.44000000000005"/>
  </r>
  <r>
    <d v="2024-02-27T00:00:00"/>
    <s v="Yaounde-zoetele"/>
    <x v="1"/>
    <x v="2"/>
    <n v="2000"/>
    <n v="3.3930510314875133"/>
    <s v="7-i49-r"/>
    <n v="7"/>
    <x v="8"/>
    <s v="LAGA Cameroon"/>
    <x v="2"/>
    <n v="589.44000000000005"/>
  </r>
  <r>
    <d v="2024-02-27T00:00:00"/>
    <s v="Local Transport"/>
    <x v="1"/>
    <x v="2"/>
    <n v="2300"/>
    <n v="3.9020086862106402"/>
    <s v="7-i49-r"/>
    <n v="7"/>
    <x v="8"/>
    <s v="LAGA Cameroon"/>
    <x v="2"/>
    <n v="589.44000000000005"/>
  </r>
  <r>
    <d v="2024-02-27T00:00:00"/>
    <s v="Feeding"/>
    <x v="2"/>
    <x v="2"/>
    <n v="5000"/>
    <n v="8.4826275787187839"/>
    <s v="7-i49-13"/>
    <n v="7"/>
    <x v="8"/>
    <s v="LAGA Cameroon"/>
    <x v="2"/>
    <n v="589.44000000000005"/>
  </r>
  <r>
    <d v="2024-02-27T00:00:00"/>
    <s v="Lodging"/>
    <x v="2"/>
    <x v="2"/>
    <n v="10000"/>
    <n v="16.965255157437568"/>
    <s v="7-i49-r"/>
    <n v="7"/>
    <x v="8"/>
    <s v="LAGA Cameroon"/>
    <x v="2"/>
    <n v="589.44000000000005"/>
  </r>
  <r>
    <d v="2024-02-27T00:00:00"/>
    <s v="Local Transport"/>
    <x v="1"/>
    <x v="1"/>
    <n v="2000"/>
    <n v="3.3930510314875133"/>
    <s v="ste-r"/>
    <m/>
    <x v="6"/>
    <s v="LAGA Cameroon"/>
    <x v="2"/>
    <n v="589.44000000000005"/>
  </r>
  <r>
    <d v="2024-02-27T00:00:00"/>
    <s v="Ebolowa-Meyo"/>
    <x v="1"/>
    <x v="2"/>
    <n v="2000"/>
    <n v="3.3930510314875133"/>
    <s v="8-i69-r"/>
    <m/>
    <x v="9"/>
    <s v="LAGA Cameroon"/>
    <x v="2"/>
    <n v="589.44000000000005"/>
  </r>
  <r>
    <d v="2024-02-27T00:00:00"/>
    <s v="Meyo-Nyabizam"/>
    <x v="1"/>
    <x v="2"/>
    <n v="3500"/>
    <n v="5.9378393051031484"/>
    <s v="8-i69-r"/>
    <m/>
    <x v="9"/>
    <s v="LAGA Cameroon"/>
    <x v="2"/>
    <n v="589.44000000000005"/>
  </r>
  <r>
    <d v="2024-02-27T00:00:00"/>
    <s v="Nyabizam-Ma'an"/>
    <x v="1"/>
    <x v="2"/>
    <n v="2500"/>
    <n v="4.241313789359392"/>
    <s v="8-i69-r"/>
    <m/>
    <x v="9"/>
    <s v="LAGA Cameroon"/>
    <x v="2"/>
    <n v="589.44000000000005"/>
  </r>
  <r>
    <d v="2024-02-27T00:00:00"/>
    <s v="Ma'an-Meyo"/>
    <x v="1"/>
    <x v="2"/>
    <n v="2000"/>
    <n v="3.3930510314875133"/>
    <s v="8-i69-r"/>
    <m/>
    <x v="9"/>
    <s v="LAGA Cameroon"/>
    <x v="2"/>
    <n v="589.44000000000005"/>
  </r>
  <r>
    <d v="2024-02-27T00:00:00"/>
    <s v="Meyo-Ebolowa"/>
    <x v="1"/>
    <x v="2"/>
    <n v="2000"/>
    <n v="3.3930510314875133"/>
    <s v="8-i69-r"/>
    <m/>
    <x v="9"/>
    <s v="LAGA Cameroon"/>
    <x v="2"/>
    <n v="589.44000000000005"/>
  </r>
  <r>
    <d v="2024-02-27T00:00:00"/>
    <s v="Local Transport"/>
    <x v="1"/>
    <x v="2"/>
    <n v="2000"/>
    <n v="3.3930510314875133"/>
    <s v="8-i69-r"/>
    <m/>
    <x v="9"/>
    <s v="LAGA Cameroon"/>
    <x v="2"/>
    <n v="589.44000000000005"/>
  </r>
  <r>
    <d v="2024-02-27T00:00:00"/>
    <s v="Feeding"/>
    <x v="2"/>
    <x v="2"/>
    <n v="5000"/>
    <n v="8.4826275787187839"/>
    <s v="8-i69-r"/>
    <m/>
    <x v="9"/>
    <s v="LAGA Cameroon"/>
    <x v="2"/>
    <n v="589.44000000000005"/>
  </r>
  <r>
    <d v="2024-02-27T00:00:00"/>
    <s v="Drinks with informant"/>
    <x v="8"/>
    <x v="2"/>
    <n v="3000"/>
    <n v="5.0895765472312702"/>
    <s v="8-i69-r"/>
    <m/>
    <x v="9"/>
    <s v="LAGA Cameroon"/>
    <x v="2"/>
    <n v="589.44000000000005"/>
  </r>
  <r>
    <d v="2024-02-27T00:00:00"/>
    <s v="Lodging"/>
    <x v="2"/>
    <x v="2"/>
    <n v="10000"/>
    <n v="16.965255157437568"/>
    <s v="8-i69-11"/>
    <m/>
    <x v="9"/>
    <s v="LAGA Cameroon"/>
    <x v="2"/>
    <n v="589.44000000000005"/>
  </r>
  <r>
    <d v="2024-02-27T00:00:00"/>
    <s v="Local Transport"/>
    <x v="1"/>
    <x v="1"/>
    <n v="1400"/>
    <n v="2.3751357220412594"/>
    <s v="fr-r"/>
    <m/>
    <x v="7"/>
    <s v="LAGA Cameroon"/>
    <x v="2"/>
    <n v="589.44000000000005"/>
  </r>
  <r>
    <d v="2024-02-27T00:00:00"/>
    <s v="Local Transport"/>
    <x v="1"/>
    <x v="2"/>
    <n v="1950"/>
    <n v="3.3082247557003255"/>
    <s v="i95-3"/>
    <m/>
    <x v="10"/>
    <s v="LAGA Cameroon"/>
    <x v="2"/>
    <n v="589.44000000000005"/>
  </r>
  <r>
    <d v="2024-02-27T00:00:00"/>
    <s v="Local Transport"/>
    <x v="1"/>
    <x v="2"/>
    <n v="1600"/>
    <n v="2.7144408251900107"/>
    <s v="10-i43-r"/>
    <m/>
    <x v="16"/>
    <s v="LAGA Cameroon"/>
    <x v="2"/>
    <n v="589.44000000000005"/>
  </r>
  <r>
    <d v="2024-02-27T00:00:00"/>
    <s v="Feeding"/>
    <x v="2"/>
    <x v="2"/>
    <n v="3000"/>
    <n v="5.0895765472312702"/>
    <s v="10-i43-r"/>
    <m/>
    <x v="16"/>
    <s v="LAGA Cameroon"/>
    <x v="2"/>
    <n v="589.44000000000005"/>
  </r>
  <r>
    <d v="2024-02-27T00:00:00"/>
    <s v="Lodging"/>
    <x v="2"/>
    <x v="2"/>
    <n v="10000"/>
    <n v="16.965255157437568"/>
    <s v="10-i43-2"/>
    <m/>
    <x v="16"/>
    <s v="LAGA Cameroon"/>
    <x v="2"/>
    <n v="589.44000000000005"/>
  </r>
  <r>
    <d v="2024-02-27T00:00:00"/>
    <s v="Local Transport"/>
    <x v="1"/>
    <x v="2"/>
    <n v="1150"/>
    <n v="1.9510043431053201"/>
    <s v="i46-r "/>
    <m/>
    <x v="17"/>
    <s v="LAGA Cameroon"/>
    <x v="2"/>
    <n v="589.44000000000005"/>
  </r>
  <r>
    <d v="2024-02-27T00:00:00"/>
    <s v="Local Transport"/>
    <x v="1"/>
    <x v="2"/>
    <n v="1250"/>
    <n v="2.120656894679696"/>
    <s v="i46-r "/>
    <m/>
    <x v="17"/>
    <s v="LAGA Cameroon"/>
    <x v="2"/>
    <n v="589.44000000000005"/>
  </r>
  <r>
    <d v="2024-02-27T00:00:00"/>
    <s v="Local Transport"/>
    <x v="1"/>
    <x v="2"/>
    <n v="1400"/>
    <n v="2.3751357220412594"/>
    <s v="i46-r "/>
    <m/>
    <x v="17"/>
    <s v="LAGA Cameroon"/>
    <x v="2"/>
    <n v="589.44000000000005"/>
  </r>
  <r>
    <d v="2024-02-27T00:00:00"/>
    <s v="Yaounde-Zoetele"/>
    <x v="1"/>
    <x v="2"/>
    <n v="2000"/>
    <n v="3.3930510314875133"/>
    <s v="9-i46-1"/>
    <m/>
    <x v="17"/>
    <s v="LAGA Cameroon"/>
    <x v="2"/>
    <n v="589.44000000000005"/>
  </r>
  <r>
    <d v="2024-02-28T00:00:00"/>
    <s v="Phone"/>
    <x v="0"/>
    <x v="0"/>
    <n v="5000"/>
    <n v="8.4826275787187839"/>
    <s v="Phone-308"/>
    <m/>
    <x v="0"/>
    <s v="LAGA Cameroon"/>
    <x v="2"/>
    <n v="589.44000000000005"/>
  </r>
  <r>
    <d v="2024-02-28T00:00:00"/>
    <s v="Phone"/>
    <x v="0"/>
    <x v="1"/>
    <n v="5000"/>
    <n v="8.4826275787187839"/>
    <s v="Phone-309"/>
    <m/>
    <x v="2"/>
    <s v="LAGA Cameroon"/>
    <x v="2"/>
    <n v="589.44000000000005"/>
  </r>
  <r>
    <d v="2024-02-28T00:00:00"/>
    <s v="Phone"/>
    <x v="0"/>
    <x v="2"/>
    <n v="5000"/>
    <n v="8.4826275787187839"/>
    <s v="Phone-310"/>
    <m/>
    <x v="3"/>
    <s v="LAGA Cameroon"/>
    <x v="2"/>
    <n v="589.44000000000005"/>
  </r>
  <r>
    <d v="2024-02-28T00:00:00"/>
    <s v="Phone"/>
    <x v="0"/>
    <x v="3"/>
    <n v="2500"/>
    <n v="4.241313789359392"/>
    <s v="Phone-311"/>
    <m/>
    <x v="4"/>
    <s v="LAGA Cameroon"/>
    <x v="2"/>
    <n v="589.44000000000005"/>
  </r>
  <r>
    <d v="2024-02-28T00:00:00"/>
    <s v="Phone"/>
    <x v="0"/>
    <x v="1"/>
    <n v="2500"/>
    <n v="4.241313789359392"/>
    <s v="Phone-312"/>
    <m/>
    <x v="5"/>
    <s v="LAGA Cameroon"/>
    <x v="2"/>
    <n v="589.44000000000005"/>
  </r>
  <r>
    <d v="2024-02-28T00:00:00"/>
    <s v="Phone"/>
    <x v="0"/>
    <x v="1"/>
    <n v="2500"/>
    <n v="4.241313789359392"/>
    <s v="Phone-313"/>
    <m/>
    <x v="6"/>
    <s v="LAGA Cameroon"/>
    <x v="2"/>
    <n v="589.44000000000005"/>
  </r>
  <r>
    <d v="2024-02-28T00:00:00"/>
    <s v="Phone"/>
    <x v="0"/>
    <x v="1"/>
    <n v="2500"/>
    <n v="4.241313789359392"/>
    <s v="Phone-314"/>
    <m/>
    <x v="7"/>
    <s v="LAGA Cameroon"/>
    <x v="2"/>
    <n v="589.44000000000005"/>
  </r>
  <r>
    <d v="2024-02-28T00:00:00"/>
    <s v="Phone"/>
    <x v="0"/>
    <x v="2"/>
    <n v="2500"/>
    <n v="4.241313789359392"/>
    <s v="Phone-315"/>
    <m/>
    <x v="8"/>
    <s v="LAGA Cameroon"/>
    <x v="2"/>
    <n v="589.44000000000005"/>
  </r>
  <r>
    <d v="2024-02-28T00:00:00"/>
    <s v="Phone"/>
    <x v="0"/>
    <x v="2"/>
    <n v="2500"/>
    <n v="4.241313789359392"/>
    <s v="Phone-316"/>
    <m/>
    <x v="9"/>
    <s v="LAGA Cameroon"/>
    <x v="2"/>
    <n v="589.44000000000005"/>
  </r>
  <r>
    <d v="2024-02-28T00:00:00"/>
    <s v="Phone"/>
    <x v="0"/>
    <x v="2"/>
    <n v="2500"/>
    <n v="4.241313789359392"/>
    <s v="Phone-317"/>
    <m/>
    <x v="10"/>
    <s v="LAGA Cameroon"/>
    <x v="2"/>
    <n v="589.44000000000005"/>
  </r>
  <r>
    <d v="2024-02-28T00:00:00"/>
    <s v="Phone"/>
    <x v="0"/>
    <x v="2"/>
    <n v="2500"/>
    <n v="4.241313789359392"/>
    <s v="Phone-318"/>
    <m/>
    <x v="16"/>
    <s v="LAGA Cameroon"/>
    <x v="2"/>
    <n v="589.44000000000005"/>
  </r>
  <r>
    <d v="2024-02-28T00:00:00"/>
    <s v="Phone"/>
    <x v="0"/>
    <x v="2"/>
    <n v="2500"/>
    <n v="4.241313789359392"/>
    <s v="Phone-319"/>
    <m/>
    <x v="17"/>
    <s v="LAGA Cameroon"/>
    <x v="2"/>
    <n v="589.44000000000005"/>
  </r>
  <r>
    <d v="2024-02-28T00:00:00"/>
    <s v="Phone"/>
    <x v="0"/>
    <x v="2"/>
    <n v="2500"/>
    <n v="4.241313789359392"/>
    <s v="Phone-320"/>
    <m/>
    <x v="11"/>
    <s v="LAGA Cameroon"/>
    <x v="2"/>
    <n v="589.44000000000005"/>
  </r>
  <r>
    <d v="2024-02-28T00:00:00"/>
    <s v="Phone"/>
    <x v="0"/>
    <x v="4"/>
    <n v="2500"/>
    <n v="4.241313789359392"/>
    <s v="Phone-321"/>
    <m/>
    <x v="12"/>
    <s v="LAGA Cameroon"/>
    <x v="2"/>
    <n v="589.44000000000005"/>
  </r>
  <r>
    <d v="2024-02-28T00:00:00"/>
    <s v="Phone"/>
    <x v="0"/>
    <x v="4"/>
    <n v="2500"/>
    <n v="4.241313789359392"/>
    <s v="Phone-322"/>
    <m/>
    <x v="13"/>
    <s v="LAGA Cameroon"/>
    <x v="2"/>
    <n v="589.44000000000005"/>
  </r>
  <r>
    <d v="2024-02-28T00:00:00"/>
    <s v="Local Transport"/>
    <x v="1"/>
    <x v="0"/>
    <n v="2900"/>
    <n v="4.9199239956568945"/>
    <s v="arrey-r"/>
    <m/>
    <x v="0"/>
    <s v="LAGA Cameroon"/>
    <x v="2"/>
    <n v="589.44000000000005"/>
  </r>
  <r>
    <d v="2024-02-28T00:00:00"/>
    <s v="Local Transport"/>
    <x v="1"/>
    <x v="0"/>
    <n v="1650"/>
    <n v="2.7992671009771986"/>
    <s v="eri-r"/>
    <m/>
    <x v="1"/>
    <s v="LAGA Cameroon"/>
    <x v="2"/>
    <n v="589.44000000000005"/>
  </r>
  <r>
    <d v="2024-02-28T00:00:00"/>
    <s v="Feeding"/>
    <x v="2"/>
    <x v="0"/>
    <n v="8000"/>
    <n v="13.572204125950053"/>
    <s v="eri-r"/>
    <m/>
    <x v="1"/>
    <s v="LAGA Cameroon"/>
    <x v="2"/>
    <n v="589.44000000000005"/>
  </r>
  <r>
    <d v="2024-02-28T00:00:00"/>
    <s v="Local Transport"/>
    <x v="1"/>
    <x v="3"/>
    <n v="1850"/>
    <n v="3.1385722041259498"/>
    <s v="ann-r"/>
    <m/>
    <x v="4"/>
    <s v="LAGA Cameroon"/>
    <x v="2"/>
    <n v="589.44000000000005"/>
  </r>
  <r>
    <d v="2024-02-28T00:00:00"/>
    <s v="Transport"/>
    <x v="1"/>
    <x v="1"/>
    <n v="2500"/>
    <n v="4.241313789359392"/>
    <s v="aim-r"/>
    <m/>
    <x v="2"/>
    <s v="LAGA Cameroon"/>
    <x v="2"/>
    <n v="589.44000000000005"/>
  </r>
  <r>
    <d v="2024-02-28T00:00:00"/>
    <s v="Feeding"/>
    <x v="2"/>
    <x v="1"/>
    <n v="5000"/>
    <n v="8.4826275787187839"/>
    <s v="aim-r"/>
    <m/>
    <x v="2"/>
    <s v="LAGA Cameroon"/>
    <x v="2"/>
    <n v="589.44000000000005"/>
  </r>
  <r>
    <d v="2024-02-28T00:00:00"/>
    <s v="Transport"/>
    <x v="1"/>
    <x v="1"/>
    <n v="8000"/>
    <n v="13.572204125950053"/>
    <s v="aim-10"/>
    <m/>
    <x v="2"/>
    <s v="LAGA Cameroon"/>
    <x v="2"/>
    <n v="589.44000000000005"/>
  </r>
  <r>
    <d v="2024-02-28T00:00:00"/>
    <s v="Local Transport"/>
    <x v="1"/>
    <x v="1"/>
    <n v="1500"/>
    <n v="2.5447882736156351"/>
    <s v="Love-r"/>
    <m/>
    <x v="5"/>
    <s v="LAGA Cameroon"/>
    <x v="2"/>
    <n v="589.44000000000005"/>
  </r>
  <r>
    <d v="2024-02-28T00:00:00"/>
    <s v="Sewing Women Day Fabric"/>
    <x v="6"/>
    <x v="5"/>
    <n v="5000"/>
    <n v="8.4826275787187839"/>
    <s v="reb-r-3"/>
    <m/>
    <x v="12"/>
    <s v="LAGA Cameroon"/>
    <x v="2"/>
    <n v="589.44000000000005"/>
  </r>
  <r>
    <d v="2024-02-28T00:00:00"/>
    <s v="Local Transport"/>
    <x v="1"/>
    <x v="4"/>
    <n v="1800"/>
    <n v="3.053745928338762"/>
    <s v="reb-r"/>
    <m/>
    <x v="12"/>
    <s v="LAGA Cameroon"/>
    <x v="2"/>
    <n v="589.44000000000005"/>
  </r>
  <r>
    <d v="2024-02-28T00:00:00"/>
    <s v="Douala-Yaounde"/>
    <x v="1"/>
    <x v="2"/>
    <n v="8000"/>
    <n v="13.572204125950053"/>
    <s v="i54-6"/>
    <m/>
    <x v="11"/>
    <s v="LAGA Cameroon"/>
    <x v="2"/>
    <n v="589.44000000000005"/>
  </r>
  <r>
    <d v="2024-02-28T00:00:00"/>
    <s v="Feeding"/>
    <x v="2"/>
    <x v="2"/>
    <n v="5000"/>
    <n v="8.4826275787187839"/>
    <s v="i54-r"/>
    <m/>
    <x v="11"/>
    <s v="LAGA Cameroon"/>
    <x v="2"/>
    <n v="589.44000000000005"/>
  </r>
  <r>
    <d v="2024-02-28T00:00:00"/>
    <s v="Local Transport"/>
    <x v="1"/>
    <x v="2"/>
    <n v="2000"/>
    <n v="3.3930510314875133"/>
    <s v="i54-r"/>
    <m/>
    <x v="11"/>
    <s v="LAGA Cameroon"/>
    <x v="2"/>
    <n v="589.44000000000005"/>
  </r>
  <r>
    <d v="2024-02-28T00:00:00"/>
    <s v="Sewing Women Day Fabric"/>
    <x v="6"/>
    <x v="5"/>
    <n v="5000"/>
    <n v="8.4826275787187839"/>
    <s v="Uni-12"/>
    <m/>
    <x v="13"/>
    <s v="LAGA Cameroon"/>
    <x v="2"/>
    <n v="589.44000000000005"/>
  </r>
  <r>
    <d v="2024-02-28T00:00:00"/>
    <s v="Local Transport"/>
    <x v="1"/>
    <x v="4"/>
    <n v="3400"/>
    <n v="5.7681867535287727"/>
    <s v="Uni-r"/>
    <m/>
    <x v="13"/>
    <s v="LAGA Cameroon"/>
    <x v="2"/>
    <n v="589.44000000000005"/>
  </r>
  <r>
    <d v="2024-02-28T00:00:00"/>
    <s v="Douala-Yaounde"/>
    <x v="1"/>
    <x v="2"/>
    <n v="8000"/>
    <n v="13.572204125950053"/>
    <s v="i27-r"/>
    <m/>
    <x v="3"/>
    <s v="LAGA Cameroon"/>
    <x v="2"/>
    <n v="589.44000000000005"/>
  </r>
  <r>
    <d v="2024-02-28T00:00:00"/>
    <s v="Feeding"/>
    <x v="2"/>
    <x v="2"/>
    <n v="5000"/>
    <n v="8.4826275787187839"/>
    <s v="i27-r"/>
    <m/>
    <x v="3"/>
    <s v="LAGA Cameroon"/>
    <x v="2"/>
    <n v="589.44000000000005"/>
  </r>
  <r>
    <d v="2024-02-28T00:00:00"/>
    <s v="Local Transport"/>
    <x v="1"/>
    <x v="2"/>
    <n v="2000"/>
    <n v="3.3930510314875133"/>
    <s v="i27-r"/>
    <m/>
    <x v="3"/>
    <s v="LAGA Cameroon"/>
    <x v="2"/>
    <n v="589.44000000000005"/>
  </r>
  <r>
    <d v="2024-02-28T00:00:00"/>
    <s v="Zoetele-nkoumadjap"/>
    <x v="1"/>
    <x v="2"/>
    <n v="3500"/>
    <n v="5.9378393051031484"/>
    <s v="7-i49-r"/>
    <n v="7"/>
    <x v="8"/>
    <s v="LAGA Cameroon"/>
    <x v="2"/>
    <n v="589.44000000000005"/>
  </r>
  <r>
    <d v="2024-02-28T00:00:00"/>
    <s v="Nkoumadjap-zoetele"/>
    <x v="1"/>
    <x v="2"/>
    <n v="3500"/>
    <n v="5.9378393051031484"/>
    <s v="7-i49-r"/>
    <n v="7"/>
    <x v="8"/>
    <s v="LAGA Cameroon"/>
    <x v="2"/>
    <n v="589.44000000000005"/>
  </r>
  <r>
    <d v="2024-02-28T00:00:00"/>
    <s v="Local Transport"/>
    <x v="1"/>
    <x v="2"/>
    <n v="2000"/>
    <n v="3.3930510314875133"/>
    <s v="7-i49-r"/>
    <n v="7"/>
    <x v="8"/>
    <s v="LAGA Cameroon"/>
    <x v="2"/>
    <n v="589.44000000000005"/>
  </r>
  <r>
    <d v="2024-02-28T00:00:00"/>
    <s v="Feeding"/>
    <x v="2"/>
    <x v="2"/>
    <n v="5000"/>
    <n v="8.4826275787187839"/>
    <s v="7-i49-13"/>
    <n v="7"/>
    <x v="8"/>
    <s v="LAGA Cameroon"/>
    <x v="2"/>
    <n v="589.44000000000005"/>
  </r>
  <r>
    <d v="2024-02-28T00:00:00"/>
    <s v="Lodging"/>
    <x v="2"/>
    <x v="2"/>
    <n v="10000"/>
    <n v="16.965255157437568"/>
    <s v="7-i49-r"/>
    <n v="7"/>
    <x v="8"/>
    <s v="LAGA Cameroon"/>
    <x v="2"/>
    <n v="589.44000000000005"/>
  </r>
  <r>
    <d v="2024-02-28T00:00:00"/>
    <s v="Drinks with informant"/>
    <x v="8"/>
    <x v="2"/>
    <n v="1500"/>
    <n v="2.5447882736156351"/>
    <s v="7-i49-r"/>
    <n v="7"/>
    <x v="8"/>
    <s v="LAGA Cameroon"/>
    <x v="2"/>
    <n v="589.44000000000005"/>
  </r>
  <r>
    <d v="2024-02-28T00:00:00"/>
    <s v="Local Transport"/>
    <x v="1"/>
    <x v="1"/>
    <n v="2000"/>
    <n v="3.3930510314875133"/>
    <s v="ste-r"/>
    <m/>
    <x v="6"/>
    <s v="LAGA Cameroon"/>
    <x v="2"/>
    <n v="589.44000000000005"/>
  </r>
  <r>
    <d v="2024-02-28T00:00:00"/>
    <s v="Ebolowa-New bell"/>
    <x v="1"/>
    <x v="2"/>
    <n v="1000"/>
    <n v="1.6965255157437567"/>
    <s v="8-i69-r"/>
    <m/>
    <x v="9"/>
    <s v="LAGA Cameroon"/>
    <x v="2"/>
    <n v="589.44000000000005"/>
  </r>
  <r>
    <d v="2024-02-28T00:00:00"/>
    <s v="New bell-Ebolowa"/>
    <x v="1"/>
    <x v="2"/>
    <n v="1000"/>
    <n v="1.6965255157437567"/>
    <s v="8-i69-r"/>
    <m/>
    <x v="9"/>
    <s v="LAGA Cameroon"/>
    <x v="2"/>
    <n v="589.44000000000005"/>
  </r>
  <r>
    <d v="2024-02-28T00:00:00"/>
    <s v="Ebolowa-Yaounde"/>
    <x v="1"/>
    <x v="2"/>
    <n v="2500"/>
    <n v="4.241313789359392"/>
    <s v="8-i69-12"/>
    <m/>
    <x v="9"/>
    <s v="LAGA Cameroon"/>
    <x v="2"/>
    <n v="589.44000000000005"/>
  </r>
  <r>
    <d v="2024-02-28T00:00:00"/>
    <s v="Local Transport"/>
    <x v="1"/>
    <x v="2"/>
    <n v="2000"/>
    <n v="3.3930510314875133"/>
    <s v="8-i69-r"/>
    <m/>
    <x v="9"/>
    <s v="LAGA Cameroon"/>
    <x v="2"/>
    <n v="589.44000000000005"/>
  </r>
  <r>
    <d v="2024-02-28T00:00:00"/>
    <s v="Feeding"/>
    <x v="2"/>
    <x v="2"/>
    <n v="5000"/>
    <n v="8.4826275787187839"/>
    <s v="8-i69-r"/>
    <m/>
    <x v="9"/>
    <s v="LAGA Cameroon"/>
    <x v="2"/>
    <n v="589.44000000000005"/>
  </r>
  <r>
    <d v="2024-02-28T00:00:00"/>
    <s v="Local Transport"/>
    <x v="1"/>
    <x v="1"/>
    <n v="1300"/>
    <n v="2.2054831704668838"/>
    <s v="fr-r"/>
    <m/>
    <x v="7"/>
    <s v="LAGA Cameroon"/>
    <x v="2"/>
    <n v="589.44000000000005"/>
  </r>
  <r>
    <d v="2024-02-28T00:00:00"/>
    <s v="Sewing Women Day Fabric"/>
    <x v="6"/>
    <x v="5"/>
    <n v="5000"/>
    <n v="8.4826275787187839"/>
    <s v="fr-1"/>
    <m/>
    <x v="7"/>
    <s v="LAGA Cameroon"/>
    <x v="2"/>
    <n v="589.44000000000005"/>
  </r>
  <r>
    <d v="2024-02-28T00:00:00"/>
    <s v="Local Transport"/>
    <x v="1"/>
    <x v="2"/>
    <n v="1950"/>
    <n v="3.3082247557003255"/>
    <s v="i95-r"/>
    <m/>
    <x v="10"/>
    <s v="LAGA Cameroon"/>
    <x v="2"/>
    <n v="589.44000000000005"/>
  </r>
  <r>
    <d v="2024-02-28T00:00:00"/>
    <s v="Ebolowa-Meyo"/>
    <x v="1"/>
    <x v="2"/>
    <n v="2000"/>
    <n v="3.3930510314875133"/>
    <s v="10-i43-r"/>
    <m/>
    <x v="16"/>
    <s v="LAGA Cameroon"/>
    <x v="2"/>
    <n v="589.44000000000005"/>
  </r>
  <r>
    <d v="2024-02-28T00:00:00"/>
    <s v="Meyo-Ebolowa"/>
    <x v="1"/>
    <x v="2"/>
    <n v="2000"/>
    <n v="3.3930510314875133"/>
    <s v="10-i43-r"/>
    <m/>
    <x v="16"/>
    <s v="LAGA Cameroon"/>
    <x v="2"/>
    <n v="589.44000000000005"/>
  </r>
  <r>
    <d v="2024-02-28T00:00:00"/>
    <s v="Local Transport"/>
    <x v="1"/>
    <x v="2"/>
    <n v="1500"/>
    <n v="2.5447882736156351"/>
    <s v="10-i43-r"/>
    <m/>
    <x v="16"/>
    <s v="LAGA Cameroon"/>
    <x v="2"/>
    <n v="589.44000000000005"/>
  </r>
  <r>
    <d v="2024-02-28T00:00:00"/>
    <s v="Feeding"/>
    <x v="2"/>
    <x v="2"/>
    <n v="3000"/>
    <n v="5.0895765472312702"/>
    <s v="10-i43-r"/>
    <m/>
    <x v="16"/>
    <s v="LAGA Cameroon"/>
    <x v="2"/>
    <n v="589.44000000000005"/>
  </r>
  <r>
    <d v="2024-02-28T00:00:00"/>
    <s v="Lodging"/>
    <x v="2"/>
    <x v="2"/>
    <n v="10000"/>
    <n v="16.965255157437568"/>
    <s v="10-i43-r"/>
    <m/>
    <x v="16"/>
    <s v="LAGA Cameroon"/>
    <x v="2"/>
    <n v="589.44000000000005"/>
  </r>
  <r>
    <d v="2024-02-28T00:00:00"/>
    <s v="Drinks with informant"/>
    <x v="8"/>
    <x v="2"/>
    <n v="3000"/>
    <n v="5.0895765472312702"/>
    <s v="10-i43-r"/>
    <m/>
    <x v="16"/>
    <s v="LAGA Cameroon"/>
    <x v="2"/>
    <n v="589.44000000000005"/>
  </r>
  <r>
    <d v="2024-02-28T00:00:00"/>
    <s v="Local Transport"/>
    <x v="1"/>
    <x v="2"/>
    <n v="1400"/>
    <n v="2.3751357220412594"/>
    <s v="9-i46-r"/>
    <m/>
    <x v="17"/>
    <s v="LAGA Cameroon"/>
    <x v="2"/>
    <n v="589.44000000000005"/>
  </r>
  <r>
    <d v="2024-02-28T00:00:00"/>
    <s v="Feeding"/>
    <x v="2"/>
    <x v="2"/>
    <n v="3000"/>
    <n v="5.0895765472312702"/>
    <s v="9-i46-r"/>
    <m/>
    <x v="17"/>
    <s v="LAGA Cameroon"/>
    <x v="2"/>
    <n v="589.44000000000005"/>
  </r>
  <r>
    <d v="2024-02-28T00:00:00"/>
    <s v="Lodging"/>
    <x v="2"/>
    <x v="2"/>
    <n v="10000"/>
    <n v="16.965255157437568"/>
    <s v="9-i46-2"/>
    <m/>
    <x v="17"/>
    <s v="LAGA Cameroon"/>
    <x v="2"/>
    <n v="589.44000000000005"/>
  </r>
  <r>
    <d v="2024-02-28T00:00:00"/>
    <s v="Zoetele-Minkoumou"/>
    <x v="1"/>
    <x v="2"/>
    <n v="2500"/>
    <n v="4.241313789359392"/>
    <s v="9-i46-r"/>
    <m/>
    <x v="17"/>
    <s v="LAGA Cameroon"/>
    <x v="2"/>
    <n v="589.44000000000005"/>
  </r>
  <r>
    <d v="2024-02-28T00:00:00"/>
    <s v="Minkoumou-Zoetele"/>
    <x v="1"/>
    <x v="2"/>
    <n v="2500"/>
    <n v="4.241313789359392"/>
    <s v="9-i46-r"/>
    <m/>
    <x v="17"/>
    <s v="LAGA Cameroon"/>
    <x v="2"/>
    <n v="589.44000000000005"/>
  </r>
  <r>
    <d v="2024-02-28T00:00:00"/>
    <s v="Local Transport"/>
    <x v="1"/>
    <x v="2"/>
    <n v="1000"/>
    <n v="1.6965255157437567"/>
    <s v="9-i46-r"/>
    <m/>
    <x v="17"/>
    <s v="LAGA Cameroon"/>
    <x v="2"/>
    <n v="589.44000000000005"/>
  </r>
  <r>
    <d v="2024-02-28T00:00:00"/>
    <s v="Feeding"/>
    <x v="2"/>
    <x v="2"/>
    <n v="3000"/>
    <n v="5.0895765472312702"/>
    <s v="9-i46-r"/>
    <m/>
    <x v="17"/>
    <s v="LAGA Cameroon"/>
    <x v="2"/>
    <n v="589.44000000000005"/>
  </r>
  <r>
    <d v="2024-02-28T00:00:00"/>
    <s v="Lodging"/>
    <x v="2"/>
    <x v="2"/>
    <n v="10000"/>
    <n v="16.965255157437568"/>
    <s v="9-i46-2"/>
    <m/>
    <x v="17"/>
    <s v="LAGA Cameroon"/>
    <x v="2"/>
    <n v="589.44000000000005"/>
  </r>
  <r>
    <d v="2024-02-28T00:00:00"/>
    <s v="Drinks with informant"/>
    <x v="8"/>
    <x v="2"/>
    <n v="3000"/>
    <n v="5.0895765472312702"/>
    <s v="9-i46-r"/>
    <m/>
    <x v="17"/>
    <s v="LAGA Cameroon"/>
    <x v="2"/>
    <n v="589.44000000000005"/>
  </r>
  <r>
    <d v="2024-02-29T00:00:00"/>
    <s v="Phone"/>
    <x v="0"/>
    <x v="0"/>
    <n v="5000"/>
    <n v="8.4826275787187839"/>
    <s v="Phone-323"/>
    <m/>
    <x v="0"/>
    <s v="LAGA Cameroon"/>
    <x v="2"/>
    <n v="589.44000000000005"/>
  </r>
  <r>
    <d v="2024-02-29T00:00:00"/>
    <s v="Phone"/>
    <x v="0"/>
    <x v="1"/>
    <n v="5000"/>
    <n v="8.4826275787187839"/>
    <s v="Phone-324"/>
    <m/>
    <x v="2"/>
    <s v="LAGA Cameroon"/>
    <x v="2"/>
    <n v="589.44000000000005"/>
  </r>
  <r>
    <d v="2024-02-29T00:00:00"/>
    <s v="Phone"/>
    <x v="0"/>
    <x v="2"/>
    <n v="5000"/>
    <n v="8.4826275787187839"/>
    <s v="Phone-325"/>
    <m/>
    <x v="3"/>
    <s v="LAGA Cameroon"/>
    <x v="2"/>
    <n v="589.44000000000005"/>
  </r>
  <r>
    <d v="2024-02-29T00:00:00"/>
    <s v="Phone"/>
    <x v="0"/>
    <x v="3"/>
    <n v="2500"/>
    <n v="4.241313789359392"/>
    <s v="Phone-326"/>
    <m/>
    <x v="4"/>
    <s v="LAGA Cameroon"/>
    <x v="2"/>
    <n v="589.44000000000005"/>
  </r>
  <r>
    <d v="2024-02-29T00:00:00"/>
    <s v="Phone"/>
    <x v="0"/>
    <x v="1"/>
    <n v="2500"/>
    <n v="4.241313789359392"/>
    <s v="Phone-327"/>
    <m/>
    <x v="5"/>
    <s v="LAGA Cameroon"/>
    <x v="2"/>
    <n v="589.44000000000005"/>
  </r>
  <r>
    <d v="2024-02-29T00:00:00"/>
    <s v="Phone"/>
    <x v="0"/>
    <x v="1"/>
    <n v="2500"/>
    <n v="4.241313789359392"/>
    <s v="Phone-328"/>
    <m/>
    <x v="6"/>
    <s v="LAGA Cameroon"/>
    <x v="2"/>
    <n v="589.44000000000005"/>
  </r>
  <r>
    <d v="2024-02-29T00:00:00"/>
    <s v="Phone"/>
    <x v="0"/>
    <x v="1"/>
    <n v="2500"/>
    <n v="4.241313789359392"/>
    <s v="Phone-329"/>
    <m/>
    <x v="7"/>
    <s v="LAGA Cameroon"/>
    <x v="2"/>
    <n v="589.44000000000005"/>
  </r>
  <r>
    <d v="2024-02-29T00:00:00"/>
    <s v="Phone"/>
    <x v="0"/>
    <x v="2"/>
    <n v="2500"/>
    <n v="4.241313789359392"/>
    <s v="Phone-330"/>
    <m/>
    <x v="8"/>
    <s v="LAGA Cameroon"/>
    <x v="2"/>
    <n v="589.44000000000005"/>
  </r>
  <r>
    <d v="2024-02-29T00:00:00"/>
    <s v="Phone"/>
    <x v="0"/>
    <x v="2"/>
    <n v="2500"/>
    <n v="4.241313789359392"/>
    <s v="Phone-331"/>
    <m/>
    <x v="9"/>
    <s v="LAGA Cameroon"/>
    <x v="2"/>
    <n v="589.44000000000005"/>
  </r>
  <r>
    <d v="2024-02-29T00:00:00"/>
    <s v="Phone"/>
    <x v="0"/>
    <x v="2"/>
    <n v="2500"/>
    <n v="4.241313789359392"/>
    <s v="Phone-332"/>
    <m/>
    <x v="10"/>
    <s v="LAGA Cameroon"/>
    <x v="2"/>
    <n v="589.44000000000005"/>
  </r>
  <r>
    <d v="2024-02-29T00:00:00"/>
    <s v="Phone"/>
    <x v="0"/>
    <x v="2"/>
    <n v="2500"/>
    <n v="4.241313789359392"/>
    <s v="Phone-333"/>
    <m/>
    <x v="16"/>
    <s v="LAGA Cameroon"/>
    <x v="2"/>
    <n v="589.44000000000005"/>
  </r>
  <r>
    <d v="2024-02-29T00:00:00"/>
    <s v="Phone"/>
    <x v="0"/>
    <x v="2"/>
    <n v="2500"/>
    <n v="4.241313789359392"/>
    <s v="Phone-334"/>
    <m/>
    <x v="17"/>
    <s v="LAGA Cameroon"/>
    <x v="2"/>
    <n v="589.44000000000005"/>
  </r>
  <r>
    <d v="2024-02-29T00:00:00"/>
    <s v="Phone"/>
    <x v="0"/>
    <x v="2"/>
    <n v="2500"/>
    <n v="4.241313789359392"/>
    <s v="Phone-335"/>
    <m/>
    <x v="11"/>
    <s v="LAGA Cameroon"/>
    <x v="2"/>
    <n v="589.44000000000005"/>
  </r>
  <r>
    <d v="2024-02-29T00:00:00"/>
    <s v="Phone"/>
    <x v="0"/>
    <x v="4"/>
    <n v="2500"/>
    <n v="4.241313789359392"/>
    <s v="Phone-336"/>
    <m/>
    <x v="12"/>
    <s v="LAGA Cameroon"/>
    <x v="2"/>
    <n v="589.44000000000005"/>
  </r>
  <r>
    <d v="2024-02-29T00:00:00"/>
    <s v="Phone"/>
    <x v="0"/>
    <x v="4"/>
    <n v="2500"/>
    <n v="4.241313789359392"/>
    <s v="Phone-337"/>
    <m/>
    <x v="13"/>
    <s v="LAGA Cameroon"/>
    <x v="2"/>
    <n v="589.44000000000005"/>
  </r>
  <r>
    <d v="2024-02-29T00:00:00"/>
    <s v="Local Transport"/>
    <x v="1"/>
    <x v="0"/>
    <n v="2900"/>
    <n v="4.9199239956568945"/>
    <s v="arrey-r"/>
    <m/>
    <x v="0"/>
    <s v="LAGA Cameroon"/>
    <x v="2"/>
    <n v="589.44000000000005"/>
  </r>
  <r>
    <d v="2024-02-29T00:00:00"/>
    <s v="Sewing Women Day Fabric"/>
    <x v="6"/>
    <x v="5"/>
    <n v="5000"/>
    <n v="8.4826275787187839"/>
    <s v="arrey-1"/>
    <m/>
    <x v="0"/>
    <s v="LAGA Cameroon"/>
    <x v="2"/>
    <n v="589.44000000000005"/>
  </r>
  <r>
    <d v="2024-02-29T00:00:00"/>
    <s v="Local Transport"/>
    <x v="1"/>
    <x v="0"/>
    <n v="10000"/>
    <n v="16.965255157437568"/>
    <s v="eri-8"/>
    <m/>
    <x v="1"/>
    <s v="LAGA Cameroon"/>
    <x v="2"/>
    <n v="589.44000000000005"/>
  </r>
  <r>
    <d v="2024-02-29T00:00:00"/>
    <s v="Feeding"/>
    <x v="2"/>
    <x v="0"/>
    <n v="8000"/>
    <n v="13.572204125950053"/>
    <s v="eri-r"/>
    <m/>
    <x v="1"/>
    <s v="LAGA Cameroon"/>
    <x v="2"/>
    <n v="589.44000000000005"/>
  </r>
  <r>
    <d v="2024-02-29T00:00:00"/>
    <s v="Local Transport"/>
    <x v="1"/>
    <x v="3"/>
    <n v="1900"/>
    <n v="3.2233984799131377"/>
    <s v="ann-r"/>
    <m/>
    <x v="4"/>
    <s v="LAGA Cameroon"/>
    <x v="2"/>
    <n v="589.44000000000005"/>
  </r>
  <r>
    <d v="2024-02-29T00:00:00"/>
    <s v="Sewing Women Day Fabric"/>
    <x v="6"/>
    <x v="5"/>
    <n v="5000"/>
    <n v="8.4826275787187839"/>
    <s v="ann-6"/>
    <m/>
    <x v="4"/>
    <s v="LAGA Cameroon"/>
    <x v="2"/>
    <n v="589.44000000000005"/>
  </r>
  <r>
    <d v="2024-02-29T00:00:00"/>
    <s v="Sewing Women Day Fabric"/>
    <x v="6"/>
    <x v="5"/>
    <n v="5000"/>
    <n v="8.4826275787187839"/>
    <s v="ann-7"/>
    <m/>
    <x v="4"/>
    <s v="LAGA Cameroon"/>
    <x v="2"/>
    <n v="589.44000000000005"/>
  </r>
  <r>
    <d v="2024-02-29T00:00:00"/>
    <s v="Transport"/>
    <x v="1"/>
    <x v="1"/>
    <n v="1900"/>
    <n v="3.2233984799131377"/>
    <s v="aim-r"/>
    <m/>
    <x v="2"/>
    <s v="LAGA Cameroon"/>
    <x v="2"/>
    <n v="589.44000000000005"/>
  </r>
  <r>
    <d v="2024-02-29T00:00:00"/>
    <s v="Local Transport"/>
    <x v="1"/>
    <x v="1"/>
    <n v="1500"/>
    <n v="2.5447882736156351"/>
    <s v="Love-r"/>
    <m/>
    <x v="5"/>
    <s v="LAGA Cameroon"/>
    <x v="2"/>
    <n v="589.44000000000005"/>
  </r>
  <r>
    <d v="2024-02-29T00:00:00"/>
    <s v="Local Transport"/>
    <x v="1"/>
    <x v="4"/>
    <n v="1900"/>
    <n v="3.2233984799131377"/>
    <s v="reb-r"/>
    <m/>
    <x v="12"/>
    <s v="LAGA Cameroon"/>
    <x v="2"/>
    <n v="589.44000000000005"/>
  </r>
  <r>
    <d v="2024-02-29T00:00:00"/>
    <s v="Monthly Bank Fees - AFriland 07"/>
    <x v="11"/>
    <x v="4"/>
    <n v="0"/>
    <n v="5.9378393051031484"/>
    <s v="Afriland-r"/>
    <m/>
    <x v="18"/>
    <s v="LAGA Cameroon"/>
    <x v="2"/>
    <n v="589.44000000000005"/>
  </r>
  <r>
    <d v="2024-02-29T00:00:00"/>
    <s v="Monthly Bank Fees - AFriland 13"/>
    <x v="11"/>
    <x v="4"/>
    <n v="21271"/>
    <n v="2.0358306188925082"/>
    <s v="Afriland-r"/>
    <m/>
    <x v="14"/>
    <s v="LAGA Cameroon"/>
    <x v="2"/>
    <n v="589.44000000000005"/>
  </r>
  <r>
    <d v="2024-02-29T00:00:00"/>
    <s v="Monthly Bank Fees - AFriland 16"/>
    <x v="11"/>
    <x v="4"/>
    <n v="41739"/>
    <n v="3.3082247557003255"/>
    <s v="Afriland-r"/>
    <m/>
    <x v="15"/>
    <s v="LAGA Cameroon"/>
    <x v="2"/>
    <n v="589.44000000000005"/>
  </r>
  <r>
    <d v="2024-02-29T00:00:00"/>
    <s v="Local Transport"/>
    <x v="1"/>
    <x v="2"/>
    <n v="2400"/>
    <n v="4.0716612377850163"/>
    <s v="i54-r"/>
    <m/>
    <x v="11"/>
    <s v="LAGA Cameroon"/>
    <x v="2"/>
    <n v="589.44000000000005"/>
  </r>
  <r>
    <d v="2024-02-29T00:00:00"/>
    <s v="MTN Mobile money"/>
    <x v="3"/>
    <x v="4"/>
    <n v="500"/>
    <n v="0.84826275787187833"/>
    <s v="Uni-r"/>
    <m/>
    <x v="13"/>
    <s v="LAGA Cameroon"/>
    <x v="2"/>
    <n v="589.44000000000005"/>
  </r>
  <r>
    <d v="2024-02-29T00:00:00"/>
    <s v="MTN Mobile money"/>
    <x v="3"/>
    <x v="4"/>
    <n v="600"/>
    <n v="1.0179153094462541"/>
    <s v="Uni-r"/>
    <m/>
    <x v="13"/>
    <s v="LAGA Cameroon"/>
    <x v="2"/>
    <n v="589.44000000000005"/>
  </r>
  <r>
    <d v="2024-02-29T00:00:00"/>
    <s v="MTN Mobile money"/>
    <x v="3"/>
    <x v="4"/>
    <n v="500"/>
    <n v="0.84826275787187833"/>
    <s v="Uni-r"/>
    <m/>
    <x v="13"/>
    <s v="LAGA Cameroon"/>
    <x v="2"/>
    <n v="589.44000000000005"/>
  </r>
  <r>
    <d v="2024-02-29T00:00:00"/>
    <s v="MTN Mobile money"/>
    <x v="3"/>
    <x v="4"/>
    <n v="600"/>
    <n v="1.0179153094462541"/>
    <s v="Uni-r"/>
    <m/>
    <x v="13"/>
    <s v="LAGA Cameroon"/>
    <x v="2"/>
    <n v="589.44000000000005"/>
  </r>
  <r>
    <d v="2024-02-29T00:00:00"/>
    <s v="Local Transport"/>
    <x v="1"/>
    <x v="4"/>
    <n v="3400"/>
    <n v="5.7681867535287727"/>
    <s v="Uni-r"/>
    <m/>
    <x v="13"/>
    <s v="LAGA Cameroon"/>
    <x v="2"/>
    <n v="589.44000000000005"/>
  </r>
  <r>
    <d v="2024-02-29T00:00:00"/>
    <s v="Ink downstairs"/>
    <x v="5"/>
    <x v="4"/>
    <n v="45000"/>
    <n v="76.343648208469048"/>
    <s v="Uni-13"/>
    <m/>
    <x v="13"/>
    <s v="LAGA Cameroon"/>
    <x v="2"/>
    <n v="589.44000000000005"/>
  </r>
  <r>
    <d v="2024-02-29T00:00:00"/>
    <s v="Local Transport"/>
    <x v="1"/>
    <x v="2"/>
    <n v="2600"/>
    <n v="4.4109663409337676"/>
    <s v="i27-r"/>
    <m/>
    <x v="3"/>
    <s v="LAGA Cameroon"/>
    <x v="2"/>
    <n v="589.44000000000005"/>
  </r>
  <r>
    <d v="2024-02-29T00:00:00"/>
    <s v="Zoetele-ndele"/>
    <x v="1"/>
    <x v="2"/>
    <n v="4000"/>
    <n v="6.7861020629750266"/>
    <s v="7-i49-r"/>
    <n v="7"/>
    <x v="8"/>
    <s v="LAGA Cameroon"/>
    <x v="2"/>
    <n v="589.44000000000005"/>
  </r>
  <r>
    <d v="2024-02-29T00:00:00"/>
    <s v="Ndele-zoetele"/>
    <x v="1"/>
    <x v="2"/>
    <n v="4000"/>
    <n v="6.7861020629750266"/>
    <s v="7-i49-14"/>
    <n v="7"/>
    <x v="8"/>
    <s v="LAGA Cameroon"/>
    <x v="2"/>
    <n v="589.44000000000005"/>
  </r>
  <r>
    <d v="2024-02-29T00:00:00"/>
    <s v="Zoetele-yaounde"/>
    <x v="1"/>
    <x v="2"/>
    <n v="2000"/>
    <n v="3.3930510314875133"/>
    <s v="7-i49-r"/>
    <n v="7"/>
    <x v="8"/>
    <s v="LAGA Cameroon"/>
    <x v="2"/>
    <n v="589.44000000000005"/>
  </r>
  <r>
    <d v="2024-02-28T00:00:00"/>
    <s v="Zoetele-Nkodebiyen"/>
    <x v="1"/>
    <x v="2"/>
    <n v="4000"/>
    <n v="6.7861020629750266"/>
    <s v="9-i46-r"/>
    <m/>
    <x v="17"/>
    <s v="LAGA Cameroon"/>
    <x v="2"/>
    <n v="589.44000000000005"/>
  </r>
  <r>
    <d v="2024-02-29T00:00:00"/>
    <s v="Local Transport"/>
    <x v="1"/>
    <x v="2"/>
    <n v="2200"/>
    <n v="3.7323561346362646"/>
    <s v="7-i49-r"/>
    <n v="7"/>
    <x v="8"/>
    <s v="LAGA Cameroon"/>
    <x v="2"/>
    <n v="589.44000000000005"/>
  </r>
  <r>
    <d v="2024-02-29T00:00:00"/>
    <s v="Feeding"/>
    <x v="2"/>
    <x v="2"/>
    <n v="5000"/>
    <n v="8.4826275787187839"/>
    <s v="7-i49-r"/>
    <n v="7"/>
    <x v="8"/>
    <s v="LAGA Cameroon"/>
    <x v="2"/>
    <n v="589.44000000000005"/>
  </r>
  <r>
    <d v="2024-02-29T00:00:00"/>
    <s v="Drinks with informant"/>
    <x v="8"/>
    <x v="2"/>
    <n v="2000"/>
    <n v="3.3930510314875133"/>
    <s v="i49-r"/>
    <n v="7"/>
    <x v="8"/>
    <s v="LAGA Cameroon"/>
    <x v="2"/>
    <n v="589.44000000000005"/>
  </r>
  <r>
    <d v="2024-02-29T00:00:00"/>
    <s v="Sewing Women Day Fabric"/>
    <x v="6"/>
    <x v="5"/>
    <n v="5000"/>
    <n v="8.4826275787187839"/>
    <s v="i49-r"/>
    <n v="7"/>
    <x v="8"/>
    <s v="LAGA Cameroon"/>
    <x v="2"/>
    <n v="589.44000000000005"/>
  </r>
  <r>
    <d v="2024-02-29T00:00:00"/>
    <s v="Local Transport"/>
    <x v="1"/>
    <x v="1"/>
    <n v="2000"/>
    <n v="3.3930510314875133"/>
    <s v="ste-r"/>
    <m/>
    <x v="6"/>
    <s v="LAGA Cameroon"/>
    <x v="2"/>
    <n v="589.44000000000005"/>
  </r>
  <r>
    <d v="2024-02-29T00:00:00"/>
    <s v="Local Transport"/>
    <x v="1"/>
    <x v="1"/>
    <n v="1200"/>
    <n v="2.0358306188925082"/>
    <s v="fr-r"/>
    <m/>
    <x v="7"/>
    <s v="LAGA Cameroon"/>
    <x v="2"/>
    <n v="589.44000000000005"/>
  </r>
  <r>
    <d v="2024-02-29T00:00:00"/>
    <s v="Local Transport"/>
    <x v="1"/>
    <x v="2"/>
    <n v="1950"/>
    <n v="3.3082247557003255"/>
    <s v="i95-4"/>
    <m/>
    <x v="10"/>
    <s v="LAGA Cameroon"/>
    <x v="2"/>
    <n v="589.44000000000005"/>
  </r>
  <r>
    <d v="2024-02-29T00:00:00"/>
    <s v="Feeding"/>
    <x v="2"/>
    <x v="2"/>
    <n v="3000"/>
    <n v="5.0895765472312702"/>
    <s v="10-i43-r"/>
    <m/>
    <x v="16"/>
    <s v="LAGA Cameroon"/>
    <x v="2"/>
    <n v="589.44000000000005"/>
  </r>
  <r>
    <d v="2024-02-29T00:00:00"/>
    <s v="Ebolowa-Yaounde"/>
    <x v="1"/>
    <x v="2"/>
    <n v="2500"/>
    <n v="4.241313789359392"/>
    <s v="10-i43-3"/>
    <m/>
    <x v="16"/>
    <s v="LAGA Cameroon"/>
    <x v="2"/>
    <n v="589.44000000000005"/>
  </r>
  <r>
    <d v="2024-02-29T00:00:00"/>
    <s v="Local Transport"/>
    <x v="1"/>
    <x v="2"/>
    <n v="1200"/>
    <n v="2.0358306188925082"/>
    <s v="10-i43-r"/>
    <m/>
    <x v="16"/>
    <s v="LAGA Cameroon"/>
    <x v="2"/>
    <n v="589.44000000000005"/>
  </r>
  <r>
    <d v="2024-02-29T00:00:00"/>
    <s v="Nkodebiyen-Zoetele"/>
    <x v="1"/>
    <x v="2"/>
    <n v="4000"/>
    <n v="6.7861020629750266"/>
    <s v="9-i46-r"/>
    <m/>
    <x v="17"/>
    <s v="LAGA Cameroon"/>
    <x v="2"/>
    <n v="589.44000000000005"/>
  </r>
  <r>
    <d v="2024-02-29T00:00:00"/>
    <s v="Zoetele-Yaounde"/>
    <x v="1"/>
    <x v="2"/>
    <n v="1300"/>
    <n v="2.2054831704668838"/>
    <s v="9-i46-3"/>
    <m/>
    <x v="17"/>
    <s v="LAGA Cameroon"/>
    <x v="2"/>
    <n v="589.44000000000005"/>
  </r>
  <r>
    <d v="2024-02-29T00:00:00"/>
    <s v="Local Transport"/>
    <x v="1"/>
    <x v="2"/>
    <n v="1200"/>
    <n v="2.0358306188925082"/>
    <s v="9-i46-r"/>
    <m/>
    <x v="17"/>
    <s v="LAGA Cameroon"/>
    <x v="2"/>
    <n v="589.44000000000005"/>
  </r>
  <r>
    <d v="2024-02-29T00:00:00"/>
    <s v="Feeding"/>
    <x v="2"/>
    <x v="2"/>
    <n v="3000"/>
    <n v="5.0895765472312702"/>
    <s v="9-i46-r"/>
    <m/>
    <x v="17"/>
    <s v="LAGA Cameroon"/>
    <x v="2"/>
    <n v="589.44000000000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O11" firstHeaderRow="1" firstDataRow="2" firstDataCol="1" rowPageCount="1" colPageCount="1"/>
  <pivotFields count="12">
    <pivotField showAll="0"/>
    <pivotField showAll="0"/>
    <pivotField axis="axisCol" showAll="0">
      <items count="15">
        <item x="11"/>
        <item x="4"/>
        <item x="10"/>
        <item x="5"/>
        <item x="6"/>
        <item x="9"/>
        <item x="7"/>
        <item m="1" x="13"/>
        <item x="0"/>
        <item x="3"/>
        <item x="1"/>
        <item m="1" x="12"/>
        <item x="2"/>
        <item x="8"/>
        <item t="default"/>
      </items>
    </pivotField>
    <pivotField axis="axisRow" showAll="0">
      <items count="7">
        <item x="2"/>
        <item x="1"/>
        <item x="0"/>
        <item x="3"/>
        <item x="4"/>
        <item x="5"/>
        <item t="default"/>
      </items>
    </pivotField>
    <pivotField dataField="1" showAll="0"/>
    <pivotField numFmtId="170" showAll="0"/>
    <pivotField showAll="0"/>
    <pivotField showAll="0"/>
    <pivotField showAll="0"/>
    <pivotField showAll="0"/>
    <pivotField axis="axisPage" showAll="0">
      <items count="5">
        <item m="1" x="3"/>
        <item x="0"/>
        <item x="1"/>
        <item x="2"/>
        <item t="default"/>
      </items>
    </pivotField>
    <pivotField numFmtId="180" showAll="0"/>
  </pivotFields>
  <rowFields count="1">
    <field x="3"/>
  </rowFields>
  <rowItems count="7">
    <i>
      <x/>
    </i>
    <i>
      <x v="1"/>
    </i>
    <i>
      <x v="2"/>
    </i>
    <i>
      <x v="3"/>
    </i>
    <i>
      <x v="4"/>
    </i>
    <i>
      <x v="5"/>
    </i>
    <i t="grand">
      <x/>
    </i>
  </rowItems>
  <colFields count="1">
    <field x="2"/>
  </colFields>
  <colItems count="13">
    <i>
      <x/>
    </i>
    <i>
      <x v="1"/>
    </i>
    <i>
      <x v="2"/>
    </i>
    <i>
      <x v="3"/>
    </i>
    <i>
      <x v="4"/>
    </i>
    <i>
      <x v="5"/>
    </i>
    <i>
      <x v="6"/>
    </i>
    <i>
      <x v="8"/>
    </i>
    <i>
      <x v="9"/>
    </i>
    <i>
      <x v="10"/>
    </i>
    <i>
      <x v="12"/>
    </i>
    <i>
      <x v="13"/>
    </i>
    <i t="grand">
      <x/>
    </i>
  </colItems>
  <pageFields count="1">
    <pageField fld="10" hier="-1"/>
  </pageFields>
  <dataFields count="1">
    <dataField name="Somme de Used FCFA" fld="4" baseField="0" baseItem="0"/>
  </dataFields>
  <formats count="10">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fieldPosition="0">
        <references count="1">
          <reference field="3" count="0"/>
        </references>
      </pivotArea>
    </format>
    <format dxfId="10">
      <pivotArea dataOnly="0" labelOnly="1" grandRow="1" outline="0" fieldPosition="0"/>
    </format>
    <format dxfId="9">
      <pivotArea dataOnly="0" labelOnly="1" fieldPosition="0">
        <references count="1">
          <reference field="2"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8" t="s">
        <v>107</v>
      </c>
      <c r="B3" s="59" t="s">
        <v>25</v>
      </c>
    </row>
    <row r="4" spans="1:2">
      <c r="A4" s="60" t="s">
        <v>13</v>
      </c>
      <c r="B4" s="63">
        <v>1435180</v>
      </c>
    </row>
    <row r="5" spans="1:2">
      <c r="A5" s="61" t="s">
        <v>16</v>
      </c>
      <c r="B5" s="65">
        <v>80300</v>
      </c>
    </row>
    <row r="6" spans="1:2">
      <c r="A6" s="61" t="s">
        <v>15</v>
      </c>
      <c r="B6" s="65">
        <v>43700</v>
      </c>
    </row>
    <row r="7" spans="1:2">
      <c r="A7" s="61" t="s">
        <v>12</v>
      </c>
      <c r="B7" s="65">
        <v>840150</v>
      </c>
    </row>
    <row r="8" spans="1:2">
      <c r="A8" s="61" t="s">
        <v>18</v>
      </c>
      <c r="B8" s="65">
        <v>711850</v>
      </c>
    </row>
    <row r="9" spans="1:2">
      <c r="A9" s="61" t="s">
        <v>24</v>
      </c>
      <c r="B9" s="65">
        <v>570450</v>
      </c>
    </row>
    <row r="10" spans="1:2">
      <c r="A10" s="61" t="s">
        <v>19</v>
      </c>
      <c r="B10" s="65">
        <v>1058150</v>
      </c>
    </row>
    <row r="11" spans="1:2">
      <c r="A11" s="61" t="s">
        <v>42</v>
      </c>
      <c r="B11" s="65">
        <v>491650</v>
      </c>
    </row>
    <row r="12" spans="1:2">
      <c r="A12" s="61" t="s">
        <v>52</v>
      </c>
      <c r="B12" s="65">
        <v>868120</v>
      </c>
    </row>
    <row r="13" spans="1:2">
      <c r="A13" s="61" t="s">
        <v>102</v>
      </c>
      <c r="B13" s="65">
        <v>406750</v>
      </c>
    </row>
    <row r="14" spans="1:2">
      <c r="A14" s="61" t="s">
        <v>124</v>
      </c>
      <c r="B14" s="65">
        <v>99200</v>
      </c>
    </row>
    <row r="15" spans="1:2">
      <c r="A15" s="62" t="s">
        <v>108</v>
      </c>
      <c r="B15" s="64">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29"/>
  <sheetViews>
    <sheetView tabSelected="1" zoomScale="115" zoomScaleNormal="115" workbookViewId="0">
      <pane ySplit="1" topLeftCell="A2" activePane="bottomLeft" state="frozen"/>
      <selection activeCell="A752" sqref="A752"/>
      <selection pane="bottomLeft" activeCell="C8" sqref="C8"/>
    </sheetView>
  </sheetViews>
  <sheetFormatPr defaultColWidth="8.796875" defaultRowHeight="15"/>
  <cols>
    <col min="1" max="1" width="8.796875" style="101"/>
    <col min="2" max="2" width="22.19921875" style="99" customWidth="1"/>
    <col min="3" max="3" width="17.3984375" style="233" customWidth="1"/>
    <col min="4" max="4" width="11.8984375" style="100" customWidth="1"/>
    <col min="5" max="5" width="8.796875" style="464"/>
    <col min="6" max="6" width="7.8984375" style="234" customWidth="1"/>
    <col min="7" max="7" width="9.3984375" style="268" customWidth="1"/>
    <col min="8" max="8" width="8.296875" style="264" customWidth="1"/>
    <col min="9" max="9" width="8" style="103" customWidth="1"/>
    <col min="10" max="10" width="13.19921875" style="99" customWidth="1"/>
    <col min="11" max="11" width="9.8984375" style="313" customWidth="1"/>
    <col min="12" max="12" width="6.69921875" style="98" customWidth="1"/>
    <col min="13" max="13" width="8.796875" style="97"/>
    <col min="14" max="16384" width="8.796875" style="254"/>
  </cols>
  <sheetData>
    <row r="1" spans="1:13" s="96" customFormat="1" ht="28.5" customHeight="1">
      <c r="A1" s="203" t="s">
        <v>3</v>
      </c>
      <c r="B1" s="405" t="s">
        <v>109</v>
      </c>
      <c r="C1" s="242" t="s">
        <v>260</v>
      </c>
      <c r="D1" s="241" t="s">
        <v>0</v>
      </c>
      <c r="E1" s="422" t="s">
        <v>1</v>
      </c>
      <c r="F1" s="243" t="s">
        <v>37</v>
      </c>
      <c r="G1" s="243" t="s">
        <v>4</v>
      </c>
      <c r="H1" s="256" t="s">
        <v>40</v>
      </c>
      <c r="I1" s="244" t="s">
        <v>2</v>
      </c>
      <c r="J1" s="245" t="s">
        <v>20</v>
      </c>
      <c r="K1" s="244" t="s">
        <v>23</v>
      </c>
      <c r="L1" s="246" t="s">
        <v>39</v>
      </c>
      <c r="M1" s="247"/>
    </row>
    <row r="2" spans="1:13" s="97" customFormat="1" ht="15.75" customHeight="1">
      <c r="A2" s="286">
        <v>45323</v>
      </c>
      <c r="B2" s="196" t="s">
        <v>17</v>
      </c>
      <c r="C2" s="51" t="s">
        <v>38</v>
      </c>
      <c r="D2" s="352" t="s">
        <v>8</v>
      </c>
      <c r="E2" s="274">
        <v>5000</v>
      </c>
      <c r="F2" s="307">
        <f t="shared" ref="F2:F65" si="0">E2/L2</f>
        <v>7.6536332945294125</v>
      </c>
      <c r="G2" s="51" t="s">
        <v>455</v>
      </c>
      <c r="H2" s="379"/>
      <c r="I2" s="45" t="s">
        <v>16</v>
      </c>
      <c r="J2" s="224" t="s">
        <v>21</v>
      </c>
      <c r="K2" s="418" t="s">
        <v>820</v>
      </c>
      <c r="L2" s="308">
        <v>653.28449999999998</v>
      </c>
      <c r="M2" s="248"/>
    </row>
    <row r="3" spans="1:13" s="97" customFormat="1" ht="15" customHeight="1">
      <c r="A3" s="286">
        <v>45323</v>
      </c>
      <c r="B3" s="251" t="s">
        <v>17</v>
      </c>
      <c r="C3" s="51" t="s">
        <v>38</v>
      </c>
      <c r="D3" s="352" t="s">
        <v>8</v>
      </c>
      <c r="E3" s="274">
        <v>5000</v>
      </c>
      <c r="F3" s="307">
        <f t="shared" si="0"/>
        <v>7.6536332945294125</v>
      </c>
      <c r="G3" s="51" t="s">
        <v>456</v>
      </c>
      <c r="H3" s="379"/>
      <c r="I3" s="45" t="s">
        <v>15</v>
      </c>
      <c r="J3" s="224" t="s">
        <v>21</v>
      </c>
      <c r="K3" s="418" t="s">
        <v>820</v>
      </c>
      <c r="L3" s="308">
        <v>653.28449999999998</v>
      </c>
      <c r="M3" s="248"/>
    </row>
    <row r="4" spans="1:13" s="97" customFormat="1" ht="15" customHeight="1">
      <c r="A4" s="286">
        <v>45323</v>
      </c>
      <c r="B4" s="196" t="s">
        <v>17</v>
      </c>
      <c r="C4" s="51" t="s">
        <v>38</v>
      </c>
      <c r="D4" s="316" t="s">
        <v>6</v>
      </c>
      <c r="E4" s="441">
        <v>5000</v>
      </c>
      <c r="F4" s="307">
        <f t="shared" si="0"/>
        <v>6.7501890052921478</v>
      </c>
      <c r="G4" s="51" t="s">
        <v>457</v>
      </c>
      <c r="H4" s="45"/>
      <c r="I4" s="36" t="s">
        <v>74</v>
      </c>
      <c r="J4" s="224" t="s">
        <v>21</v>
      </c>
      <c r="K4" s="418" t="s">
        <v>819</v>
      </c>
      <c r="L4" s="308">
        <v>740.72</v>
      </c>
      <c r="M4" s="248"/>
    </row>
    <row r="5" spans="1:13" s="97" customFormat="1" ht="15" customHeight="1">
      <c r="A5" s="286">
        <v>45323</v>
      </c>
      <c r="B5" s="196" t="s">
        <v>17</v>
      </c>
      <c r="C5" s="51" t="s">
        <v>38</v>
      </c>
      <c r="D5" s="316" t="s">
        <v>5</v>
      </c>
      <c r="E5" s="441">
        <v>5000</v>
      </c>
      <c r="F5" s="307">
        <f t="shared" si="0"/>
        <v>6.7501890052921478</v>
      </c>
      <c r="G5" s="51" t="s">
        <v>458</v>
      </c>
      <c r="H5" s="45"/>
      <c r="I5" s="45" t="s">
        <v>12</v>
      </c>
      <c r="J5" s="224" t="s">
        <v>21</v>
      </c>
      <c r="K5" s="418" t="s">
        <v>819</v>
      </c>
      <c r="L5" s="308">
        <v>740.72</v>
      </c>
      <c r="M5" s="248"/>
    </row>
    <row r="6" spans="1:13" s="97" customFormat="1" ht="15" customHeight="1">
      <c r="A6" s="286">
        <v>45323</v>
      </c>
      <c r="B6" s="196" t="s">
        <v>17</v>
      </c>
      <c r="C6" s="51" t="s">
        <v>38</v>
      </c>
      <c r="D6" s="316" t="s">
        <v>7</v>
      </c>
      <c r="E6" s="441">
        <v>2500</v>
      </c>
      <c r="F6" s="307">
        <f t="shared" si="0"/>
        <v>3.3750945026460739</v>
      </c>
      <c r="G6" s="51" t="s">
        <v>459</v>
      </c>
      <c r="H6" s="45"/>
      <c r="I6" s="379" t="s">
        <v>13</v>
      </c>
      <c r="J6" s="224" t="s">
        <v>21</v>
      </c>
      <c r="K6" s="418" t="s">
        <v>819</v>
      </c>
      <c r="L6" s="308">
        <v>740.72</v>
      </c>
      <c r="M6" s="248"/>
    </row>
    <row r="7" spans="1:13" s="97" customFormat="1" ht="15" customHeight="1">
      <c r="A7" s="286">
        <v>45323</v>
      </c>
      <c r="B7" s="196" t="s">
        <v>17</v>
      </c>
      <c r="C7" s="51" t="s">
        <v>38</v>
      </c>
      <c r="D7" s="316" t="s">
        <v>6</v>
      </c>
      <c r="E7" s="441">
        <v>2500</v>
      </c>
      <c r="F7" s="307">
        <f t="shared" si="0"/>
        <v>3.3750945026460739</v>
      </c>
      <c r="G7" s="51" t="s">
        <v>460</v>
      </c>
      <c r="H7" s="45"/>
      <c r="I7" s="45" t="s">
        <v>11</v>
      </c>
      <c r="J7" s="224" t="s">
        <v>21</v>
      </c>
      <c r="K7" s="418" t="s">
        <v>819</v>
      </c>
      <c r="L7" s="308">
        <v>740.72</v>
      </c>
      <c r="M7" s="248"/>
    </row>
    <row r="8" spans="1:13" s="97" customFormat="1" ht="15" customHeight="1">
      <c r="A8" s="286">
        <v>45323</v>
      </c>
      <c r="B8" s="196" t="s">
        <v>17</v>
      </c>
      <c r="C8" s="51" t="s">
        <v>38</v>
      </c>
      <c r="D8" s="316" t="s">
        <v>6</v>
      </c>
      <c r="E8" s="441">
        <v>2500</v>
      </c>
      <c r="F8" s="307">
        <f t="shared" si="0"/>
        <v>3.3750945026460739</v>
      </c>
      <c r="G8" s="51" t="s">
        <v>461</v>
      </c>
      <c r="H8" s="45"/>
      <c r="I8" s="45" t="s">
        <v>54</v>
      </c>
      <c r="J8" s="224" t="s">
        <v>21</v>
      </c>
      <c r="K8" s="418" t="s">
        <v>819</v>
      </c>
      <c r="L8" s="308">
        <v>740.72</v>
      </c>
      <c r="M8" s="248"/>
    </row>
    <row r="9" spans="1:13" s="97" customFormat="1" ht="15" customHeight="1">
      <c r="A9" s="286">
        <v>45323</v>
      </c>
      <c r="B9" s="196" t="s">
        <v>17</v>
      </c>
      <c r="C9" s="51" t="s">
        <v>38</v>
      </c>
      <c r="D9" s="316" t="s">
        <v>6</v>
      </c>
      <c r="E9" s="441">
        <v>2500</v>
      </c>
      <c r="F9" s="307">
        <f t="shared" si="0"/>
        <v>3.3750945026460739</v>
      </c>
      <c r="G9" s="51" t="s">
        <v>462</v>
      </c>
      <c r="H9" s="45"/>
      <c r="I9" s="93" t="s">
        <v>257</v>
      </c>
      <c r="J9" s="224" t="s">
        <v>21</v>
      </c>
      <c r="K9" s="418" t="s">
        <v>819</v>
      </c>
      <c r="L9" s="308">
        <v>740.72</v>
      </c>
      <c r="M9" s="248"/>
    </row>
    <row r="10" spans="1:13" s="97" customFormat="1" ht="15" customHeight="1">
      <c r="A10" s="286">
        <v>45323</v>
      </c>
      <c r="B10" s="196" t="s">
        <v>17</v>
      </c>
      <c r="C10" s="51" t="s">
        <v>38</v>
      </c>
      <c r="D10" s="316" t="s">
        <v>5</v>
      </c>
      <c r="E10" s="441">
        <v>2500</v>
      </c>
      <c r="F10" s="307">
        <f t="shared" si="0"/>
        <v>3.3750945026460739</v>
      </c>
      <c r="G10" s="51" t="s">
        <v>463</v>
      </c>
      <c r="H10" s="45"/>
      <c r="I10" s="45" t="s">
        <v>24</v>
      </c>
      <c r="J10" s="224" t="s">
        <v>21</v>
      </c>
      <c r="K10" s="418" t="s">
        <v>819</v>
      </c>
      <c r="L10" s="308">
        <v>740.72</v>
      </c>
      <c r="M10" s="248"/>
    </row>
    <row r="11" spans="1:13" s="97" customFormat="1" ht="15" customHeight="1">
      <c r="A11" s="286">
        <v>45323</v>
      </c>
      <c r="B11" s="196" t="s">
        <v>17</v>
      </c>
      <c r="C11" s="51" t="s">
        <v>38</v>
      </c>
      <c r="D11" s="316" t="s">
        <v>5</v>
      </c>
      <c r="E11" s="441">
        <v>2500</v>
      </c>
      <c r="F11" s="307">
        <f t="shared" si="0"/>
        <v>3.3750945026460739</v>
      </c>
      <c r="G11" s="51" t="s">
        <v>464</v>
      </c>
      <c r="H11" s="45"/>
      <c r="I11" s="377" t="s">
        <v>102</v>
      </c>
      <c r="J11" s="224" t="s">
        <v>21</v>
      </c>
      <c r="K11" s="418" t="s">
        <v>819</v>
      </c>
      <c r="L11" s="308">
        <v>740.72</v>
      </c>
      <c r="M11" s="248"/>
    </row>
    <row r="12" spans="1:13" s="97" customFormat="1" ht="15" customHeight="1">
      <c r="A12" s="286">
        <v>45323</v>
      </c>
      <c r="B12" s="196" t="s">
        <v>17</v>
      </c>
      <c r="C12" s="51" t="s">
        <v>38</v>
      </c>
      <c r="D12" s="316" t="s">
        <v>5</v>
      </c>
      <c r="E12" s="441">
        <v>2500</v>
      </c>
      <c r="F12" s="307">
        <f t="shared" si="0"/>
        <v>3.3750945026460739</v>
      </c>
      <c r="G12" s="51" t="s">
        <v>465</v>
      </c>
      <c r="H12" s="45"/>
      <c r="I12" s="45" t="s">
        <v>122</v>
      </c>
      <c r="J12" s="224" t="s">
        <v>21</v>
      </c>
      <c r="K12" s="418" t="s">
        <v>819</v>
      </c>
      <c r="L12" s="308">
        <v>740.72</v>
      </c>
      <c r="M12" s="248"/>
    </row>
    <row r="13" spans="1:13" s="97" customFormat="1" ht="15" customHeight="1">
      <c r="A13" s="286">
        <v>45323</v>
      </c>
      <c r="B13" s="196" t="s">
        <v>17</v>
      </c>
      <c r="C13" s="51" t="s">
        <v>38</v>
      </c>
      <c r="D13" s="316" t="s">
        <v>5</v>
      </c>
      <c r="E13" s="441">
        <v>2500</v>
      </c>
      <c r="F13" s="307">
        <f t="shared" si="0"/>
        <v>3.3750945026460739</v>
      </c>
      <c r="G13" s="51" t="s">
        <v>466</v>
      </c>
      <c r="H13" s="45"/>
      <c r="I13" s="45" t="s">
        <v>42</v>
      </c>
      <c r="J13" s="224" t="s">
        <v>21</v>
      </c>
      <c r="K13" s="418" t="s">
        <v>819</v>
      </c>
      <c r="L13" s="308">
        <v>740.72</v>
      </c>
      <c r="M13" s="248"/>
    </row>
    <row r="14" spans="1:13" s="97" customFormat="1" ht="15" customHeight="1">
      <c r="A14" s="286">
        <v>45323</v>
      </c>
      <c r="B14" s="196" t="s">
        <v>17</v>
      </c>
      <c r="C14" s="51" t="s">
        <v>38</v>
      </c>
      <c r="D14" s="316" t="s">
        <v>9</v>
      </c>
      <c r="E14" s="423">
        <v>2500</v>
      </c>
      <c r="F14" s="307">
        <f t="shared" si="0"/>
        <v>4.241313789359392</v>
      </c>
      <c r="G14" s="51" t="s">
        <v>467</v>
      </c>
      <c r="H14" s="45"/>
      <c r="I14" s="45" t="s">
        <v>243</v>
      </c>
      <c r="J14" s="224" t="s">
        <v>21</v>
      </c>
      <c r="K14" s="418" t="s">
        <v>821</v>
      </c>
      <c r="L14" s="308">
        <v>589.44000000000005</v>
      </c>
      <c r="M14" s="248"/>
    </row>
    <row r="15" spans="1:13" s="97" customFormat="1" ht="15" customHeight="1">
      <c r="A15" s="286">
        <v>45323</v>
      </c>
      <c r="B15" s="196" t="s">
        <v>17</v>
      </c>
      <c r="C15" s="51" t="s">
        <v>38</v>
      </c>
      <c r="D15" s="316" t="s">
        <v>9</v>
      </c>
      <c r="E15" s="423">
        <v>2500</v>
      </c>
      <c r="F15" s="307">
        <f t="shared" si="0"/>
        <v>4.241313789359392</v>
      </c>
      <c r="G15" s="51" t="s">
        <v>468</v>
      </c>
      <c r="H15" s="45"/>
      <c r="I15" s="45" t="s">
        <v>14</v>
      </c>
      <c r="J15" s="224" t="s">
        <v>21</v>
      </c>
      <c r="K15" s="418" t="s">
        <v>821</v>
      </c>
      <c r="L15" s="308">
        <v>589.44000000000005</v>
      </c>
      <c r="M15" s="248"/>
    </row>
    <row r="16" spans="1:13" s="97" customFormat="1" ht="15" customHeight="1">
      <c r="A16" s="306">
        <v>45323</v>
      </c>
      <c r="B16" s="201" t="s">
        <v>43</v>
      </c>
      <c r="C16" s="329" t="s">
        <v>53</v>
      </c>
      <c r="D16" s="329" t="s">
        <v>8</v>
      </c>
      <c r="E16" s="478">
        <v>1600</v>
      </c>
      <c r="F16" s="307">
        <f t="shared" si="0"/>
        <v>2.4491626542494123</v>
      </c>
      <c r="G16" s="332" t="s">
        <v>276</v>
      </c>
      <c r="H16" s="287"/>
      <c r="I16" s="223" t="s">
        <v>15</v>
      </c>
      <c r="J16" s="224" t="s">
        <v>21</v>
      </c>
      <c r="K16" s="418" t="s">
        <v>820</v>
      </c>
      <c r="L16" s="308">
        <v>653.28449999999998</v>
      </c>
      <c r="M16" s="248"/>
    </row>
    <row r="17" spans="1:13" s="97" customFormat="1" ht="15" customHeight="1">
      <c r="A17" s="306">
        <v>45323</v>
      </c>
      <c r="B17" s="201" t="s">
        <v>44</v>
      </c>
      <c r="C17" s="329" t="s">
        <v>53</v>
      </c>
      <c r="D17" s="329" t="s">
        <v>8</v>
      </c>
      <c r="E17" s="478">
        <v>5000</v>
      </c>
      <c r="F17" s="307">
        <f t="shared" si="0"/>
        <v>7.6536332945294125</v>
      </c>
      <c r="G17" s="332" t="s">
        <v>276</v>
      </c>
      <c r="H17" s="231"/>
      <c r="I17" s="223" t="s">
        <v>15</v>
      </c>
      <c r="J17" s="224" t="s">
        <v>21</v>
      </c>
      <c r="K17" s="418" t="s">
        <v>820</v>
      </c>
      <c r="L17" s="308">
        <v>653.28449999999998</v>
      </c>
      <c r="M17" s="248"/>
    </row>
    <row r="18" spans="1:13" s="97" customFormat="1" ht="15" customHeight="1">
      <c r="A18" s="306">
        <v>45323</v>
      </c>
      <c r="B18" s="201" t="s">
        <v>445</v>
      </c>
      <c r="C18" s="329" t="s">
        <v>53</v>
      </c>
      <c r="D18" s="329" t="s">
        <v>8</v>
      </c>
      <c r="E18" s="478">
        <v>3000</v>
      </c>
      <c r="F18" s="307">
        <f t="shared" si="0"/>
        <v>4.5921799767176479</v>
      </c>
      <c r="G18" s="332" t="s">
        <v>277</v>
      </c>
      <c r="H18" s="231"/>
      <c r="I18" s="223" t="s">
        <v>15</v>
      </c>
      <c r="J18" s="224" t="s">
        <v>21</v>
      </c>
      <c r="K18" s="418" t="s">
        <v>820</v>
      </c>
      <c r="L18" s="308">
        <v>653.28449999999998</v>
      </c>
      <c r="M18" s="248"/>
    </row>
    <row r="19" spans="1:13" s="97" customFormat="1" ht="15" customHeight="1">
      <c r="A19" s="306">
        <v>45323</v>
      </c>
      <c r="B19" s="201" t="s">
        <v>446</v>
      </c>
      <c r="C19" s="329" t="s">
        <v>53</v>
      </c>
      <c r="D19" s="329" t="s">
        <v>8</v>
      </c>
      <c r="E19" s="478">
        <v>3000</v>
      </c>
      <c r="F19" s="307">
        <f t="shared" si="0"/>
        <v>4.5921799767176479</v>
      </c>
      <c r="G19" s="332" t="s">
        <v>278</v>
      </c>
      <c r="H19" s="231"/>
      <c r="I19" s="223" t="s">
        <v>15</v>
      </c>
      <c r="J19" s="224" t="s">
        <v>21</v>
      </c>
      <c r="K19" s="418" t="s">
        <v>820</v>
      </c>
      <c r="L19" s="308">
        <v>653.28449999999998</v>
      </c>
      <c r="M19" s="248"/>
    </row>
    <row r="20" spans="1:13" s="97" customFormat="1" ht="15" customHeight="1">
      <c r="A20" s="286">
        <v>45323</v>
      </c>
      <c r="B20" s="41" t="s">
        <v>43</v>
      </c>
      <c r="C20" s="39" t="s">
        <v>53</v>
      </c>
      <c r="D20" s="42" t="s">
        <v>7</v>
      </c>
      <c r="E20" s="428">
        <v>1900</v>
      </c>
      <c r="F20" s="307">
        <f t="shared" si="0"/>
        <v>2.5650718220110162</v>
      </c>
      <c r="G20" s="51" t="s">
        <v>59</v>
      </c>
      <c r="H20" s="231"/>
      <c r="I20" s="255" t="s">
        <v>13</v>
      </c>
      <c r="J20" s="224" t="s">
        <v>21</v>
      </c>
      <c r="K20" s="418" t="s">
        <v>819</v>
      </c>
      <c r="L20" s="308">
        <v>740.72</v>
      </c>
      <c r="M20" s="248"/>
    </row>
    <row r="21" spans="1:13" s="97" customFormat="1" ht="15" customHeight="1">
      <c r="A21" s="286">
        <v>45323</v>
      </c>
      <c r="B21" s="43" t="s">
        <v>43</v>
      </c>
      <c r="C21" s="39" t="s">
        <v>53</v>
      </c>
      <c r="D21" s="349" t="s">
        <v>6</v>
      </c>
      <c r="E21" s="441">
        <v>1900</v>
      </c>
      <c r="F21" s="307">
        <f t="shared" si="0"/>
        <v>2.5650718220110162</v>
      </c>
      <c r="G21" s="40" t="s">
        <v>60</v>
      </c>
      <c r="H21" s="331"/>
      <c r="I21" s="36" t="s">
        <v>74</v>
      </c>
      <c r="J21" s="224" t="s">
        <v>21</v>
      </c>
      <c r="K21" s="418" t="s">
        <v>819</v>
      </c>
      <c r="L21" s="308">
        <v>740.72</v>
      </c>
      <c r="M21" s="248"/>
    </row>
    <row r="22" spans="1:13" s="97" customFormat="1" ht="15" customHeight="1">
      <c r="A22" s="286">
        <v>45323</v>
      </c>
      <c r="B22" s="196" t="s">
        <v>441</v>
      </c>
      <c r="C22" s="87" t="s">
        <v>53</v>
      </c>
      <c r="D22" s="349" t="s">
        <v>6</v>
      </c>
      <c r="E22" s="441">
        <v>4000</v>
      </c>
      <c r="F22" s="307">
        <f t="shared" si="0"/>
        <v>5.4001512042337181</v>
      </c>
      <c r="G22" s="40" t="s">
        <v>60</v>
      </c>
      <c r="H22" s="331"/>
      <c r="I22" s="36" t="s">
        <v>74</v>
      </c>
      <c r="J22" s="224" t="s">
        <v>21</v>
      </c>
      <c r="K22" s="418" t="s">
        <v>819</v>
      </c>
      <c r="L22" s="308">
        <v>740.72</v>
      </c>
      <c r="M22" s="248"/>
    </row>
    <row r="23" spans="1:13" s="97" customFormat="1" ht="15" customHeight="1">
      <c r="A23" s="286">
        <v>45323</v>
      </c>
      <c r="B23" s="196" t="s">
        <v>442</v>
      </c>
      <c r="C23" s="87" t="s">
        <v>53</v>
      </c>
      <c r="D23" s="349" t="s">
        <v>6</v>
      </c>
      <c r="E23" s="428">
        <v>4000</v>
      </c>
      <c r="F23" s="307">
        <f t="shared" si="0"/>
        <v>5.4001512042337181</v>
      </c>
      <c r="G23" s="290" t="s">
        <v>60</v>
      </c>
      <c r="H23" s="331"/>
      <c r="I23" s="36" t="s">
        <v>74</v>
      </c>
      <c r="J23" s="224" t="s">
        <v>21</v>
      </c>
      <c r="K23" s="418" t="s">
        <v>819</v>
      </c>
      <c r="L23" s="308">
        <v>740.72</v>
      </c>
      <c r="M23" s="248"/>
    </row>
    <row r="24" spans="1:13" s="97" customFormat="1" ht="15" customHeight="1">
      <c r="A24" s="286">
        <v>45323</v>
      </c>
      <c r="B24" s="196" t="s">
        <v>44</v>
      </c>
      <c r="C24" s="39" t="s">
        <v>132</v>
      </c>
      <c r="D24" s="349" t="s">
        <v>6</v>
      </c>
      <c r="E24" s="441">
        <v>5000</v>
      </c>
      <c r="F24" s="307">
        <f t="shared" si="0"/>
        <v>6.7501890052921478</v>
      </c>
      <c r="G24" s="290" t="s">
        <v>60</v>
      </c>
      <c r="H24" s="331"/>
      <c r="I24" s="36" t="s">
        <v>74</v>
      </c>
      <c r="J24" s="224" t="s">
        <v>21</v>
      </c>
      <c r="K24" s="418" t="s">
        <v>819</v>
      </c>
      <c r="L24" s="308">
        <v>740.72</v>
      </c>
      <c r="M24" s="248"/>
    </row>
    <row r="25" spans="1:13" s="97" customFormat="1" ht="15" customHeight="1">
      <c r="A25" s="286">
        <v>45323</v>
      </c>
      <c r="B25" s="196" t="s">
        <v>45</v>
      </c>
      <c r="C25" s="39" t="s">
        <v>132</v>
      </c>
      <c r="D25" s="349" t="s">
        <v>6</v>
      </c>
      <c r="E25" s="428">
        <v>15000</v>
      </c>
      <c r="F25" s="307">
        <f t="shared" si="0"/>
        <v>20.250567015876445</v>
      </c>
      <c r="G25" s="290" t="s">
        <v>63</v>
      </c>
      <c r="H25" s="331"/>
      <c r="I25" s="382" t="s">
        <v>74</v>
      </c>
      <c r="J25" s="224" t="s">
        <v>21</v>
      </c>
      <c r="K25" s="418" t="s">
        <v>819</v>
      </c>
      <c r="L25" s="308">
        <v>740.72</v>
      </c>
      <c r="M25" s="248"/>
    </row>
    <row r="26" spans="1:13" s="97" customFormat="1" ht="15" customHeight="1">
      <c r="A26" s="286">
        <v>45323</v>
      </c>
      <c r="B26" s="41" t="s">
        <v>43</v>
      </c>
      <c r="C26" s="39" t="s">
        <v>53</v>
      </c>
      <c r="D26" s="42" t="s">
        <v>6</v>
      </c>
      <c r="E26" s="428">
        <v>1500</v>
      </c>
      <c r="F26" s="307">
        <f t="shared" si="0"/>
        <v>2.0250567015876442</v>
      </c>
      <c r="G26" s="361" t="s">
        <v>127</v>
      </c>
      <c r="H26" s="231"/>
      <c r="I26" s="231" t="s">
        <v>11</v>
      </c>
      <c r="J26" s="224" t="s">
        <v>21</v>
      </c>
      <c r="K26" s="418" t="s">
        <v>819</v>
      </c>
      <c r="L26" s="308">
        <v>740.72</v>
      </c>
      <c r="M26" s="248"/>
    </row>
    <row r="27" spans="1:13" s="97" customFormat="1" ht="15" customHeight="1">
      <c r="A27" s="286">
        <v>45323</v>
      </c>
      <c r="B27" s="41" t="s">
        <v>43</v>
      </c>
      <c r="C27" s="39" t="s">
        <v>53</v>
      </c>
      <c r="D27" s="42" t="s">
        <v>9</v>
      </c>
      <c r="E27" s="425">
        <v>1900</v>
      </c>
      <c r="F27" s="307">
        <f t="shared" si="0"/>
        <v>3.2233984799131377</v>
      </c>
      <c r="G27" s="361" t="s">
        <v>256</v>
      </c>
      <c r="H27" s="293"/>
      <c r="I27" s="231" t="s">
        <v>243</v>
      </c>
      <c r="J27" s="224" t="s">
        <v>21</v>
      </c>
      <c r="K27" s="418" t="s">
        <v>821</v>
      </c>
      <c r="L27" s="308">
        <v>589.44000000000005</v>
      </c>
      <c r="M27" s="248"/>
    </row>
    <row r="28" spans="1:13" s="97" customFormat="1" ht="15" customHeight="1">
      <c r="A28" s="286">
        <v>45323</v>
      </c>
      <c r="B28" s="41" t="s">
        <v>265</v>
      </c>
      <c r="C28" s="39" t="s">
        <v>132</v>
      </c>
      <c r="D28" s="42" t="s">
        <v>5</v>
      </c>
      <c r="E28" s="456">
        <v>15000</v>
      </c>
      <c r="F28" s="307">
        <f t="shared" si="0"/>
        <v>20.250567015876445</v>
      </c>
      <c r="G28" s="51" t="s">
        <v>116</v>
      </c>
      <c r="H28" s="287"/>
      <c r="I28" s="223" t="s">
        <v>42</v>
      </c>
      <c r="J28" s="224" t="s">
        <v>21</v>
      </c>
      <c r="K28" s="418" t="s">
        <v>819</v>
      </c>
      <c r="L28" s="308">
        <v>740.72</v>
      </c>
      <c r="M28" s="248"/>
    </row>
    <row r="29" spans="1:13" s="97" customFormat="1" ht="15" customHeight="1">
      <c r="A29" s="286">
        <v>45323</v>
      </c>
      <c r="B29" s="41" t="s">
        <v>431</v>
      </c>
      <c r="C29" s="39" t="s">
        <v>53</v>
      </c>
      <c r="D29" s="42" t="s">
        <v>5</v>
      </c>
      <c r="E29" s="456">
        <v>4000</v>
      </c>
      <c r="F29" s="307">
        <f t="shared" si="0"/>
        <v>5.4001512042337181</v>
      </c>
      <c r="G29" s="51" t="s">
        <v>56</v>
      </c>
      <c r="H29" s="231"/>
      <c r="I29" s="223" t="s">
        <v>42</v>
      </c>
      <c r="J29" s="224" t="s">
        <v>21</v>
      </c>
      <c r="K29" s="418" t="s">
        <v>819</v>
      </c>
      <c r="L29" s="308">
        <v>740.72</v>
      </c>
      <c r="M29" s="248"/>
    </row>
    <row r="30" spans="1:13" s="97" customFormat="1" ht="15" customHeight="1">
      <c r="A30" s="286">
        <v>45323</v>
      </c>
      <c r="B30" s="41" t="s">
        <v>407</v>
      </c>
      <c r="C30" s="39" t="s">
        <v>53</v>
      </c>
      <c r="D30" s="42" t="s">
        <v>5</v>
      </c>
      <c r="E30" s="457">
        <v>4000</v>
      </c>
      <c r="F30" s="307">
        <f t="shared" si="0"/>
        <v>5.4001512042337181</v>
      </c>
      <c r="G30" s="51" t="s">
        <v>56</v>
      </c>
      <c r="H30" s="287"/>
      <c r="I30" s="223" t="s">
        <v>42</v>
      </c>
      <c r="J30" s="224" t="s">
        <v>21</v>
      </c>
      <c r="K30" s="418" t="s">
        <v>819</v>
      </c>
      <c r="L30" s="308">
        <v>740.72</v>
      </c>
      <c r="M30" s="248"/>
    </row>
    <row r="31" spans="1:13" s="97" customFormat="1" ht="15" customHeight="1">
      <c r="A31" s="286">
        <v>45323</v>
      </c>
      <c r="B31" s="41" t="s">
        <v>44</v>
      </c>
      <c r="C31" s="39" t="s">
        <v>132</v>
      </c>
      <c r="D31" s="42" t="s">
        <v>5</v>
      </c>
      <c r="E31" s="457">
        <v>5000</v>
      </c>
      <c r="F31" s="307">
        <f t="shared" si="0"/>
        <v>6.7501890052921478</v>
      </c>
      <c r="G31" s="51" t="s">
        <v>56</v>
      </c>
      <c r="H31" s="287"/>
      <c r="I31" s="223" t="s">
        <v>42</v>
      </c>
      <c r="J31" s="224" t="s">
        <v>21</v>
      </c>
      <c r="K31" s="418" t="s">
        <v>819</v>
      </c>
      <c r="L31" s="308">
        <v>740.72</v>
      </c>
      <c r="M31" s="248"/>
    </row>
    <row r="32" spans="1:13" s="97" customFormat="1" ht="15" customHeight="1">
      <c r="A32" s="286">
        <v>45323</v>
      </c>
      <c r="B32" s="41" t="s">
        <v>43</v>
      </c>
      <c r="C32" s="39" t="s">
        <v>53</v>
      </c>
      <c r="D32" s="42" t="s">
        <v>5</v>
      </c>
      <c r="E32" s="458">
        <v>1950</v>
      </c>
      <c r="F32" s="307">
        <f t="shared" si="0"/>
        <v>2.6325737120639379</v>
      </c>
      <c r="G32" s="51" t="s">
        <v>56</v>
      </c>
      <c r="H32" s="231"/>
      <c r="I32" s="223" t="s">
        <v>42</v>
      </c>
      <c r="J32" s="224" t="s">
        <v>21</v>
      </c>
      <c r="K32" s="418" t="s">
        <v>819</v>
      </c>
      <c r="L32" s="308">
        <v>740.72</v>
      </c>
      <c r="M32" s="248"/>
    </row>
    <row r="33" spans="1:13" ht="15" customHeight="1">
      <c r="A33" s="286">
        <v>45323</v>
      </c>
      <c r="B33" s="41" t="s">
        <v>43</v>
      </c>
      <c r="C33" s="39" t="s">
        <v>53</v>
      </c>
      <c r="D33" s="42" t="s">
        <v>9</v>
      </c>
      <c r="E33" s="450">
        <v>3400</v>
      </c>
      <c r="F33" s="307">
        <f t="shared" si="0"/>
        <v>5.7681867535287727</v>
      </c>
      <c r="G33" s="51" t="s">
        <v>55</v>
      </c>
      <c r="H33" s="231"/>
      <c r="I33" s="231" t="s">
        <v>14</v>
      </c>
      <c r="J33" s="224" t="s">
        <v>21</v>
      </c>
      <c r="K33" s="418" t="s">
        <v>821</v>
      </c>
      <c r="L33" s="308">
        <v>589.44000000000005</v>
      </c>
      <c r="M33" s="248"/>
    </row>
    <row r="34" spans="1:13" s="97" customFormat="1" ht="15" customHeight="1">
      <c r="A34" s="286">
        <v>45323</v>
      </c>
      <c r="B34" s="41" t="s">
        <v>100</v>
      </c>
      <c r="C34" s="39" t="s">
        <v>82</v>
      </c>
      <c r="D34" s="42" t="s">
        <v>9</v>
      </c>
      <c r="E34" s="450">
        <v>1800</v>
      </c>
      <c r="F34" s="307">
        <f t="shared" si="0"/>
        <v>3.053745928338762</v>
      </c>
      <c r="G34" s="51" t="s">
        <v>55</v>
      </c>
      <c r="H34" s="231"/>
      <c r="I34" s="285" t="s">
        <v>14</v>
      </c>
      <c r="J34" s="224" t="s">
        <v>21</v>
      </c>
      <c r="K34" s="418" t="s">
        <v>821</v>
      </c>
      <c r="L34" s="308">
        <v>589.44000000000005</v>
      </c>
      <c r="M34" s="248"/>
    </row>
    <row r="35" spans="1:13" s="97" customFormat="1" ht="15" customHeight="1">
      <c r="A35" s="286">
        <v>45323</v>
      </c>
      <c r="B35" s="41" t="s">
        <v>100</v>
      </c>
      <c r="C35" s="39" t="s">
        <v>82</v>
      </c>
      <c r="D35" s="42" t="s">
        <v>9</v>
      </c>
      <c r="E35" s="450">
        <v>1800</v>
      </c>
      <c r="F35" s="307">
        <f t="shared" si="0"/>
        <v>3.053745928338762</v>
      </c>
      <c r="G35" s="51" t="s">
        <v>55</v>
      </c>
      <c r="H35" s="231"/>
      <c r="I35" s="231" t="s">
        <v>14</v>
      </c>
      <c r="J35" s="224" t="s">
        <v>21</v>
      </c>
      <c r="K35" s="418" t="s">
        <v>821</v>
      </c>
      <c r="L35" s="308">
        <v>589.44000000000005</v>
      </c>
      <c r="M35" s="248"/>
    </row>
    <row r="36" spans="1:13" s="97" customFormat="1" ht="15" customHeight="1">
      <c r="A36" s="286">
        <v>45323</v>
      </c>
      <c r="B36" s="41" t="s">
        <v>100</v>
      </c>
      <c r="C36" s="39" t="s">
        <v>82</v>
      </c>
      <c r="D36" s="42" t="s">
        <v>9</v>
      </c>
      <c r="E36" s="450">
        <v>1800</v>
      </c>
      <c r="F36" s="307">
        <f t="shared" si="0"/>
        <v>3.053745928338762</v>
      </c>
      <c r="G36" s="51" t="s">
        <v>55</v>
      </c>
      <c r="H36" s="231"/>
      <c r="I36" s="231" t="s">
        <v>14</v>
      </c>
      <c r="J36" s="224" t="s">
        <v>21</v>
      </c>
      <c r="K36" s="418" t="s">
        <v>821</v>
      </c>
      <c r="L36" s="308">
        <v>589.44000000000005</v>
      </c>
      <c r="M36" s="248"/>
    </row>
    <row r="37" spans="1:13" s="97" customFormat="1" ht="15" customHeight="1">
      <c r="A37" s="286">
        <v>45323</v>
      </c>
      <c r="B37" s="41" t="s">
        <v>100</v>
      </c>
      <c r="C37" s="39" t="s">
        <v>82</v>
      </c>
      <c r="D37" s="42" t="s">
        <v>9</v>
      </c>
      <c r="E37" s="450">
        <v>1800</v>
      </c>
      <c r="F37" s="307">
        <f t="shared" si="0"/>
        <v>3.053745928338762</v>
      </c>
      <c r="G37" s="51" t="s">
        <v>55</v>
      </c>
      <c r="H37" s="231"/>
      <c r="I37" s="231" t="s">
        <v>14</v>
      </c>
      <c r="J37" s="224" t="s">
        <v>21</v>
      </c>
      <c r="K37" s="418" t="s">
        <v>821</v>
      </c>
      <c r="L37" s="308">
        <v>589.44000000000005</v>
      </c>
      <c r="M37" s="248"/>
    </row>
    <row r="38" spans="1:13" s="97" customFormat="1" ht="15" customHeight="1">
      <c r="A38" s="304">
        <v>45323</v>
      </c>
      <c r="B38" s="41" t="s">
        <v>406</v>
      </c>
      <c r="C38" s="39" t="s">
        <v>53</v>
      </c>
      <c r="D38" s="42" t="s">
        <v>5</v>
      </c>
      <c r="E38" s="273">
        <v>3000</v>
      </c>
      <c r="F38" s="307">
        <f t="shared" si="0"/>
        <v>4.0501134031752883</v>
      </c>
      <c r="G38" s="361" t="s">
        <v>58</v>
      </c>
      <c r="H38" s="331"/>
      <c r="I38" s="232" t="s">
        <v>12</v>
      </c>
      <c r="J38" s="224" t="s">
        <v>21</v>
      </c>
      <c r="K38" s="418" t="s">
        <v>819</v>
      </c>
      <c r="L38" s="308">
        <v>740.72</v>
      </c>
      <c r="M38" s="248"/>
    </row>
    <row r="39" spans="1:13" s="97" customFormat="1" ht="15" customHeight="1">
      <c r="A39" s="304">
        <v>45323</v>
      </c>
      <c r="B39" s="41" t="s">
        <v>43</v>
      </c>
      <c r="C39" s="39" t="s">
        <v>53</v>
      </c>
      <c r="D39" s="42" t="s">
        <v>5</v>
      </c>
      <c r="E39" s="273">
        <v>2600</v>
      </c>
      <c r="F39" s="307">
        <f t="shared" si="0"/>
        <v>3.5100982827519167</v>
      </c>
      <c r="G39" s="361" t="s">
        <v>58</v>
      </c>
      <c r="H39" s="231"/>
      <c r="I39" s="296" t="s">
        <v>12</v>
      </c>
      <c r="J39" s="224" t="s">
        <v>21</v>
      </c>
      <c r="K39" s="418" t="s">
        <v>819</v>
      </c>
      <c r="L39" s="308">
        <v>740.72</v>
      </c>
      <c r="M39" s="248"/>
    </row>
    <row r="40" spans="1:13" s="97" customFormat="1" ht="15" customHeight="1">
      <c r="A40" s="304">
        <v>45323</v>
      </c>
      <c r="B40" s="41" t="s">
        <v>44</v>
      </c>
      <c r="C40" s="39" t="s">
        <v>132</v>
      </c>
      <c r="D40" s="42" t="s">
        <v>5</v>
      </c>
      <c r="E40" s="273">
        <v>5000</v>
      </c>
      <c r="F40" s="307">
        <f t="shared" si="0"/>
        <v>6.7501890052921478</v>
      </c>
      <c r="G40" s="361" t="s">
        <v>58</v>
      </c>
      <c r="H40" s="231"/>
      <c r="I40" s="232" t="s">
        <v>12</v>
      </c>
      <c r="J40" s="224" t="s">
        <v>21</v>
      </c>
      <c r="K40" s="418" t="s">
        <v>819</v>
      </c>
      <c r="L40" s="308">
        <v>740.72</v>
      </c>
      <c r="M40" s="248"/>
    </row>
    <row r="41" spans="1:13" s="97" customFormat="1" ht="15" customHeight="1">
      <c r="A41" s="304">
        <v>45323</v>
      </c>
      <c r="B41" s="41" t="s">
        <v>407</v>
      </c>
      <c r="C41" s="39" t="s">
        <v>53</v>
      </c>
      <c r="D41" s="42" t="s">
        <v>5</v>
      </c>
      <c r="E41" s="273">
        <v>3000</v>
      </c>
      <c r="F41" s="307">
        <f t="shared" si="0"/>
        <v>4.0501134031752883</v>
      </c>
      <c r="G41" s="361" t="s">
        <v>58</v>
      </c>
      <c r="H41" s="287"/>
      <c r="I41" s="232" t="s">
        <v>12</v>
      </c>
      <c r="J41" s="224" t="s">
        <v>21</v>
      </c>
      <c r="K41" s="418" t="s">
        <v>819</v>
      </c>
      <c r="L41" s="308">
        <v>740.72</v>
      </c>
      <c r="M41" s="248"/>
    </row>
    <row r="42" spans="1:13" s="97" customFormat="1" ht="15.75">
      <c r="A42" s="304">
        <v>45323</v>
      </c>
      <c r="B42" s="41" t="s">
        <v>408</v>
      </c>
      <c r="C42" s="39" t="s">
        <v>132</v>
      </c>
      <c r="D42" s="42" t="s">
        <v>5</v>
      </c>
      <c r="E42" s="273">
        <v>15000</v>
      </c>
      <c r="F42" s="307">
        <f t="shared" si="0"/>
        <v>20.250567015876445</v>
      </c>
      <c r="G42" s="361" t="s">
        <v>119</v>
      </c>
      <c r="H42" s="231"/>
      <c r="I42" s="232" t="s">
        <v>12</v>
      </c>
      <c r="J42" s="224" t="s">
        <v>21</v>
      </c>
      <c r="K42" s="418" t="s">
        <v>819</v>
      </c>
      <c r="L42" s="308">
        <v>740.72</v>
      </c>
      <c r="M42" s="248"/>
    </row>
    <row r="43" spans="1:13" s="97" customFormat="1" ht="15.75">
      <c r="A43" s="286">
        <v>45323</v>
      </c>
      <c r="B43" s="41" t="s">
        <v>407</v>
      </c>
      <c r="C43" s="39" t="s">
        <v>53</v>
      </c>
      <c r="D43" s="42" t="s">
        <v>5</v>
      </c>
      <c r="E43" s="428">
        <v>3000</v>
      </c>
      <c r="F43" s="307">
        <f t="shared" si="0"/>
        <v>4.0501134031752883</v>
      </c>
      <c r="G43" s="361" t="s">
        <v>57</v>
      </c>
      <c r="H43" s="93"/>
      <c r="I43" s="231" t="s">
        <v>24</v>
      </c>
      <c r="J43" s="224" t="s">
        <v>21</v>
      </c>
      <c r="K43" s="418" t="s">
        <v>819</v>
      </c>
      <c r="L43" s="308">
        <v>740.72</v>
      </c>
      <c r="M43" s="248"/>
    </row>
    <row r="44" spans="1:13" s="97" customFormat="1" ht="15.75">
      <c r="A44" s="286">
        <v>45323</v>
      </c>
      <c r="B44" s="41" t="s">
        <v>43</v>
      </c>
      <c r="C44" s="39" t="s">
        <v>53</v>
      </c>
      <c r="D44" s="42" t="s">
        <v>5</v>
      </c>
      <c r="E44" s="428">
        <v>3000</v>
      </c>
      <c r="F44" s="307">
        <f t="shared" si="0"/>
        <v>4.0501134031752883</v>
      </c>
      <c r="G44" s="361" t="s">
        <v>57</v>
      </c>
      <c r="H44" s="93"/>
      <c r="I44" s="231" t="s">
        <v>24</v>
      </c>
      <c r="J44" s="224" t="s">
        <v>21</v>
      </c>
      <c r="K44" s="418" t="s">
        <v>819</v>
      </c>
      <c r="L44" s="308">
        <v>740.72</v>
      </c>
      <c r="M44" s="248"/>
    </row>
    <row r="45" spans="1:13" s="97" customFormat="1" ht="15.75">
      <c r="A45" s="286">
        <v>45323</v>
      </c>
      <c r="B45" s="41" t="s">
        <v>44</v>
      </c>
      <c r="C45" s="39" t="s">
        <v>132</v>
      </c>
      <c r="D45" s="42" t="s">
        <v>5</v>
      </c>
      <c r="E45" s="428">
        <v>5000</v>
      </c>
      <c r="F45" s="307">
        <f t="shared" si="0"/>
        <v>6.7501890052921478</v>
      </c>
      <c r="G45" s="361" t="s">
        <v>367</v>
      </c>
      <c r="H45" s="93"/>
      <c r="I45" s="231" t="s">
        <v>24</v>
      </c>
      <c r="J45" s="224" t="s">
        <v>21</v>
      </c>
      <c r="K45" s="418" t="s">
        <v>819</v>
      </c>
      <c r="L45" s="308">
        <v>740.72</v>
      </c>
      <c r="M45" s="248"/>
    </row>
    <row r="46" spans="1:13" s="97" customFormat="1" ht="15.75">
      <c r="A46" s="286">
        <v>45323</v>
      </c>
      <c r="B46" s="41" t="s">
        <v>45</v>
      </c>
      <c r="C46" s="39" t="s">
        <v>132</v>
      </c>
      <c r="D46" s="42" t="s">
        <v>5</v>
      </c>
      <c r="E46" s="428">
        <v>15000</v>
      </c>
      <c r="F46" s="307">
        <f t="shared" si="0"/>
        <v>20.250567015876445</v>
      </c>
      <c r="G46" s="361" t="s">
        <v>368</v>
      </c>
      <c r="H46" s="93"/>
      <c r="I46" s="231" t="s">
        <v>24</v>
      </c>
      <c r="J46" s="224" t="s">
        <v>21</v>
      </c>
      <c r="K46" s="418" t="s">
        <v>819</v>
      </c>
      <c r="L46" s="308">
        <v>740.72</v>
      </c>
      <c r="M46" s="248"/>
    </row>
    <row r="47" spans="1:13" s="97" customFormat="1" ht="15.75">
      <c r="A47" s="286">
        <v>45323</v>
      </c>
      <c r="B47" s="41" t="s">
        <v>43</v>
      </c>
      <c r="C47" s="39" t="s">
        <v>53</v>
      </c>
      <c r="D47" s="252" t="s">
        <v>6</v>
      </c>
      <c r="E47" s="273">
        <v>2000</v>
      </c>
      <c r="F47" s="307">
        <f t="shared" si="0"/>
        <v>2.700075602116859</v>
      </c>
      <c r="G47" s="361" t="s">
        <v>90</v>
      </c>
      <c r="H47" s="231"/>
      <c r="I47" s="232" t="s">
        <v>54</v>
      </c>
      <c r="J47" s="224" t="s">
        <v>21</v>
      </c>
      <c r="K47" s="418" t="s">
        <v>819</v>
      </c>
      <c r="L47" s="308">
        <v>740.72</v>
      </c>
      <c r="M47" s="248"/>
    </row>
    <row r="48" spans="1:13" s="97" customFormat="1" ht="15.75">
      <c r="A48" s="286">
        <v>45323</v>
      </c>
      <c r="B48" s="41" t="s">
        <v>43</v>
      </c>
      <c r="C48" s="39" t="s">
        <v>53</v>
      </c>
      <c r="D48" s="252" t="s">
        <v>5</v>
      </c>
      <c r="E48" s="428">
        <v>2600</v>
      </c>
      <c r="F48" s="307">
        <f t="shared" si="0"/>
        <v>3.5100982827519167</v>
      </c>
      <c r="G48" s="51" t="s">
        <v>103</v>
      </c>
      <c r="H48" s="331"/>
      <c r="I48" s="232" t="s">
        <v>102</v>
      </c>
      <c r="J48" s="224" t="s">
        <v>21</v>
      </c>
      <c r="K48" s="418" t="s">
        <v>819</v>
      </c>
      <c r="L48" s="308">
        <v>740.72</v>
      </c>
      <c r="M48" s="248"/>
    </row>
    <row r="49" spans="1:13" s="97" customFormat="1" ht="15.75">
      <c r="A49" s="286">
        <v>45323</v>
      </c>
      <c r="B49" s="41" t="s">
        <v>43</v>
      </c>
      <c r="C49" s="39" t="s">
        <v>53</v>
      </c>
      <c r="D49" s="42" t="s">
        <v>6</v>
      </c>
      <c r="E49" s="273">
        <v>1400</v>
      </c>
      <c r="F49" s="307">
        <f t="shared" si="0"/>
        <v>1.8900529214818014</v>
      </c>
      <c r="G49" s="51" t="s">
        <v>156</v>
      </c>
      <c r="H49" s="321"/>
      <c r="I49" s="394" t="s">
        <v>257</v>
      </c>
      <c r="J49" s="224" t="s">
        <v>21</v>
      </c>
      <c r="K49" s="418" t="s">
        <v>819</v>
      </c>
      <c r="L49" s="308">
        <v>740.72</v>
      </c>
      <c r="M49" s="207"/>
    </row>
    <row r="50" spans="1:13" s="97" customFormat="1" ht="15.75">
      <c r="A50" s="286">
        <v>45323</v>
      </c>
      <c r="B50" s="41" t="s">
        <v>43</v>
      </c>
      <c r="C50" s="39" t="s">
        <v>53</v>
      </c>
      <c r="D50" s="42" t="s">
        <v>5</v>
      </c>
      <c r="E50" s="457">
        <v>2550</v>
      </c>
      <c r="F50" s="307">
        <f t="shared" si="0"/>
        <v>3.4425963926989955</v>
      </c>
      <c r="G50" s="364" t="s">
        <v>126</v>
      </c>
      <c r="H50" s="384"/>
      <c r="I50" s="36" t="s">
        <v>122</v>
      </c>
      <c r="J50" s="224" t="s">
        <v>21</v>
      </c>
      <c r="K50" s="418" t="s">
        <v>819</v>
      </c>
      <c r="L50" s="308">
        <v>740.72</v>
      </c>
      <c r="M50" s="207"/>
    </row>
    <row r="51" spans="1:13" s="97" customFormat="1" ht="15.75">
      <c r="A51" s="286">
        <v>45324</v>
      </c>
      <c r="B51" s="196" t="s">
        <v>17</v>
      </c>
      <c r="C51" s="51" t="s">
        <v>38</v>
      </c>
      <c r="D51" s="316" t="s">
        <v>8</v>
      </c>
      <c r="E51" s="441">
        <v>5000</v>
      </c>
      <c r="F51" s="307">
        <f t="shared" si="0"/>
        <v>7.6536332945294125</v>
      </c>
      <c r="G51" s="51" t="s">
        <v>469</v>
      </c>
      <c r="H51" s="45"/>
      <c r="I51" s="45" t="s">
        <v>16</v>
      </c>
      <c r="J51" s="224" t="s">
        <v>21</v>
      </c>
      <c r="K51" s="418" t="s">
        <v>820</v>
      </c>
      <c r="L51" s="308">
        <v>653.28449999999998</v>
      </c>
      <c r="M51" s="248"/>
    </row>
    <row r="52" spans="1:13" s="97" customFormat="1" ht="15.75">
      <c r="A52" s="286">
        <v>45324</v>
      </c>
      <c r="B52" s="196" t="s">
        <v>17</v>
      </c>
      <c r="C52" s="51" t="s">
        <v>38</v>
      </c>
      <c r="D52" s="316" t="s">
        <v>8</v>
      </c>
      <c r="E52" s="441">
        <v>5000</v>
      </c>
      <c r="F52" s="307">
        <f t="shared" si="0"/>
        <v>7.6536332945294125</v>
      </c>
      <c r="G52" s="51" t="s">
        <v>470</v>
      </c>
      <c r="H52" s="45"/>
      <c r="I52" s="45" t="s">
        <v>15</v>
      </c>
      <c r="J52" s="224" t="s">
        <v>21</v>
      </c>
      <c r="K52" s="418" t="s">
        <v>820</v>
      </c>
      <c r="L52" s="308">
        <v>653.28449999999998</v>
      </c>
      <c r="M52" s="248"/>
    </row>
    <row r="53" spans="1:13" s="97" customFormat="1" ht="15.75">
      <c r="A53" s="286">
        <v>45324</v>
      </c>
      <c r="B53" s="196" t="s">
        <v>17</v>
      </c>
      <c r="C53" s="51" t="s">
        <v>38</v>
      </c>
      <c r="D53" s="316" t="s">
        <v>6</v>
      </c>
      <c r="E53" s="441">
        <v>5000</v>
      </c>
      <c r="F53" s="307">
        <f t="shared" si="0"/>
        <v>6.7501890052921478</v>
      </c>
      <c r="G53" s="51" t="s">
        <v>471</v>
      </c>
      <c r="H53" s="45"/>
      <c r="I53" s="36" t="s">
        <v>74</v>
      </c>
      <c r="J53" s="224" t="s">
        <v>21</v>
      </c>
      <c r="K53" s="418" t="s">
        <v>819</v>
      </c>
      <c r="L53" s="308">
        <v>740.72</v>
      </c>
      <c r="M53" s="248"/>
    </row>
    <row r="54" spans="1:13" s="97" customFormat="1" ht="15.75">
      <c r="A54" s="286">
        <v>45324</v>
      </c>
      <c r="B54" s="196" t="s">
        <v>17</v>
      </c>
      <c r="C54" s="51" t="s">
        <v>38</v>
      </c>
      <c r="D54" s="316" t="s">
        <v>5</v>
      </c>
      <c r="E54" s="441">
        <v>5000</v>
      </c>
      <c r="F54" s="307">
        <f t="shared" si="0"/>
        <v>6.7501890052921478</v>
      </c>
      <c r="G54" s="51" t="s">
        <v>472</v>
      </c>
      <c r="H54" s="45"/>
      <c r="I54" s="379" t="s">
        <v>12</v>
      </c>
      <c r="J54" s="224" t="s">
        <v>21</v>
      </c>
      <c r="K54" s="418" t="s">
        <v>819</v>
      </c>
      <c r="L54" s="308">
        <v>740.72</v>
      </c>
      <c r="M54" s="248"/>
    </row>
    <row r="55" spans="1:13" s="97" customFormat="1" ht="15.75">
      <c r="A55" s="286">
        <v>45324</v>
      </c>
      <c r="B55" s="196" t="s">
        <v>17</v>
      </c>
      <c r="C55" s="51" t="s">
        <v>38</v>
      </c>
      <c r="D55" s="316" t="s">
        <v>7</v>
      </c>
      <c r="E55" s="441">
        <v>2500</v>
      </c>
      <c r="F55" s="307">
        <f t="shared" si="0"/>
        <v>3.3750945026460739</v>
      </c>
      <c r="G55" s="51" t="s">
        <v>473</v>
      </c>
      <c r="H55" s="45"/>
      <c r="I55" s="45" t="s">
        <v>13</v>
      </c>
      <c r="J55" s="224" t="s">
        <v>21</v>
      </c>
      <c r="K55" s="418" t="s">
        <v>819</v>
      </c>
      <c r="L55" s="308">
        <v>740.72</v>
      </c>
      <c r="M55" s="248"/>
    </row>
    <row r="56" spans="1:13" s="97" customFormat="1" ht="15.75">
      <c r="A56" s="286">
        <v>45324</v>
      </c>
      <c r="B56" s="196" t="s">
        <v>17</v>
      </c>
      <c r="C56" s="51" t="s">
        <v>38</v>
      </c>
      <c r="D56" s="316" t="s">
        <v>6</v>
      </c>
      <c r="E56" s="441">
        <v>2500</v>
      </c>
      <c r="F56" s="307">
        <f t="shared" si="0"/>
        <v>3.3750945026460739</v>
      </c>
      <c r="G56" s="51" t="s">
        <v>474</v>
      </c>
      <c r="H56" s="45"/>
      <c r="I56" s="45" t="s">
        <v>11</v>
      </c>
      <c r="J56" s="224" t="s">
        <v>21</v>
      </c>
      <c r="K56" s="418" t="s">
        <v>819</v>
      </c>
      <c r="L56" s="308">
        <v>740.72</v>
      </c>
      <c r="M56" s="248"/>
    </row>
    <row r="57" spans="1:13" s="97" customFormat="1" ht="15.75">
      <c r="A57" s="286">
        <v>45324</v>
      </c>
      <c r="B57" s="196" t="s">
        <v>17</v>
      </c>
      <c r="C57" s="51" t="s">
        <v>38</v>
      </c>
      <c r="D57" s="316" t="s">
        <v>6</v>
      </c>
      <c r="E57" s="441">
        <v>2500</v>
      </c>
      <c r="F57" s="307">
        <f t="shared" si="0"/>
        <v>3.3750945026460739</v>
      </c>
      <c r="G57" s="51" t="s">
        <v>475</v>
      </c>
      <c r="H57" s="45"/>
      <c r="I57" s="45" t="s">
        <v>54</v>
      </c>
      <c r="J57" s="224" t="s">
        <v>21</v>
      </c>
      <c r="K57" s="418" t="s">
        <v>819</v>
      </c>
      <c r="L57" s="308">
        <v>740.72</v>
      </c>
      <c r="M57" s="248"/>
    </row>
    <row r="58" spans="1:13" s="97" customFormat="1" ht="15.75">
      <c r="A58" s="286">
        <v>45324</v>
      </c>
      <c r="B58" s="196" t="s">
        <v>17</v>
      </c>
      <c r="C58" s="51" t="s">
        <v>38</v>
      </c>
      <c r="D58" s="316" t="s">
        <v>6</v>
      </c>
      <c r="E58" s="441">
        <v>2500</v>
      </c>
      <c r="F58" s="307">
        <f t="shared" si="0"/>
        <v>3.3750945026460739</v>
      </c>
      <c r="G58" s="51" t="s">
        <v>476</v>
      </c>
      <c r="H58" s="45"/>
      <c r="I58" s="93" t="s">
        <v>257</v>
      </c>
      <c r="J58" s="224" t="s">
        <v>21</v>
      </c>
      <c r="K58" s="418" t="s">
        <v>819</v>
      </c>
      <c r="L58" s="308">
        <v>740.72</v>
      </c>
      <c r="M58" s="248"/>
    </row>
    <row r="59" spans="1:13" s="97" customFormat="1" ht="15.75">
      <c r="A59" s="286">
        <v>45324</v>
      </c>
      <c r="B59" s="196" t="s">
        <v>17</v>
      </c>
      <c r="C59" s="51" t="s">
        <v>38</v>
      </c>
      <c r="D59" s="316" t="s">
        <v>5</v>
      </c>
      <c r="E59" s="441">
        <v>2500</v>
      </c>
      <c r="F59" s="307">
        <f t="shared" si="0"/>
        <v>3.3750945026460739</v>
      </c>
      <c r="G59" s="51" t="s">
        <v>477</v>
      </c>
      <c r="H59" s="45"/>
      <c r="I59" s="377" t="s">
        <v>24</v>
      </c>
      <c r="J59" s="224" t="s">
        <v>21</v>
      </c>
      <c r="K59" s="418" t="s">
        <v>819</v>
      </c>
      <c r="L59" s="308">
        <v>740.72</v>
      </c>
      <c r="M59" s="248"/>
    </row>
    <row r="60" spans="1:13" s="97" customFormat="1" ht="15.75" customHeight="1">
      <c r="A60" s="286">
        <v>45324</v>
      </c>
      <c r="B60" s="196" t="s">
        <v>17</v>
      </c>
      <c r="C60" s="51" t="s">
        <v>38</v>
      </c>
      <c r="D60" s="316" t="s">
        <v>5</v>
      </c>
      <c r="E60" s="441">
        <v>2500</v>
      </c>
      <c r="F60" s="307">
        <f t="shared" si="0"/>
        <v>3.3750945026460739</v>
      </c>
      <c r="G60" s="51" t="s">
        <v>478</v>
      </c>
      <c r="H60" s="45"/>
      <c r="I60" s="45" t="s">
        <v>102</v>
      </c>
      <c r="J60" s="224" t="s">
        <v>21</v>
      </c>
      <c r="K60" s="418" t="s">
        <v>819</v>
      </c>
      <c r="L60" s="308">
        <v>740.72</v>
      </c>
      <c r="M60" s="248"/>
    </row>
    <row r="61" spans="1:13" s="97" customFormat="1" ht="15.75">
      <c r="A61" s="286">
        <v>45324</v>
      </c>
      <c r="B61" s="196" t="s">
        <v>17</v>
      </c>
      <c r="C61" s="51" t="s">
        <v>38</v>
      </c>
      <c r="D61" s="316" t="s">
        <v>5</v>
      </c>
      <c r="E61" s="441">
        <v>2500</v>
      </c>
      <c r="F61" s="307">
        <f t="shared" si="0"/>
        <v>3.3750945026460739</v>
      </c>
      <c r="G61" s="51" t="s">
        <v>479</v>
      </c>
      <c r="H61" s="45"/>
      <c r="I61" s="45" t="s">
        <v>122</v>
      </c>
      <c r="J61" s="224" t="s">
        <v>21</v>
      </c>
      <c r="K61" s="418" t="s">
        <v>819</v>
      </c>
      <c r="L61" s="308">
        <v>740.72</v>
      </c>
      <c r="M61" s="248"/>
    </row>
    <row r="62" spans="1:13" s="97" customFormat="1" ht="15.75">
      <c r="A62" s="286">
        <v>45324</v>
      </c>
      <c r="B62" s="196" t="s">
        <v>17</v>
      </c>
      <c r="C62" s="51" t="s">
        <v>38</v>
      </c>
      <c r="D62" s="316" t="s">
        <v>5</v>
      </c>
      <c r="E62" s="441">
        <v>2500</v>
      </c>
      <c r="F62" s="307">
        <f t="shared" si="0"/>
        <v>3.3750945026460739</v>
      </c>
      <c r="G62" s="51" t="s">
        <v>480</v>
      </c>
      <c r="H62" s="45"/>
      <c r="I62" s="45" t="s">
        <v>42</v>
      </c>
      <c r="J62" s="224" t="s">
        <v>21</v>
      </c>
      <c r="K62" s="418" t="s">
        <v>819</v>
      </c>
      <c r="L62" s="308">
        <v>740.72</v>
      </c>
      <c r="M62" s="248"/>
    </row>
    <row r="63" spans="1:13" s="97" customFormat="1" ht="15.75">
      <c r="A63" s="286">
        <v>45324</v>
      </c>
      <c r="B63" s="196" t="s">
        <v>17</v>
      </c>
      <c r="C63" s="51" t="s">
        <v>38</v>
      </c>
      <c r="D63" s="316" t="s">
        <v>9</v>
      </c>
      <c r="E63" s="423">
        <v>2500</v>
      </c>
      <c r="F63" s="307">
        <f t="shared" si="0"/>
        <v>4.241313789359392</v>
      </c>
      <c r="G63" s="51" t="s">
        <v>481</v>
      </c>
      <c r="H63" s="45"/>
      <c r="I63" s="45" t="s">
        <v>243</v>
      </c>
      <c r="J63" s="224" t="s">
        <v>21</v>
      </c>
      <c r="K63" s="418" t="s">
        <v>821</v>
      </c>
      <c r="L63" s="308">
        <v>589.44000000000005</v>
      </c>
      <c r="M63" s="248"/>
    </row>
    <row r="64" spans="1:13" s="97" customFormat="1" ht="15.75">
      <c r="A64" s="306">
        <v>45324</v>
      </c>
      <c r="B64" s="201" t="s">
        <v>45</v>
      </c>
      <c r="C64" s="329" t="s">
        <v>53</v>
      </c>
      <c r="D64" s="329" t="s">
        <v>8</v>
      </c>
      <c r="E64" s="478">
        <v>15000</v>
      </c>
      <c r="F64" s="307">
        <f t="shared" si="0"/>
        <v>22.960899883588237</v>
      </c>
      <c r="G64" s="332" t="s">
        <v>279</v>
      </c>
      <c r="H64" s="231"/>
      <c r="I64" s="223" t="s">
        <v>15</v>
      </c>
      <c r="J64" s="224" t="s">
        <v>21</v>
      </c>
      <c r="K64" s="418" t="s">
        <v>820</v>
      </c>
      <c r="L64" s="308">
        <v>653.28449999999998</v>
      </c>
      <c r="M64" s="248"/>
    </row>
    <row r="65" spans="1:13" s="97" customFormat="1" ht="15.75">
      <c r="A65" s="306">
        <v>45324</v>
      </c>
      <c r="B65" s="201" t="s">
        <v>447</v>
      </c>
      <c r="C65" s="329" t="s">
        <v>53</v>
      </c>
      <c r="D65" s="329" t="s">
        <v>8</v>
      </c>
      <c r="E65" s="478">
        <v>7000</v>
      </c>
      <c r="F65" s="307">
        <f t="shared" si="0"/>
        <v>10.715086612341178</v>
      </c>
      <c r="G65" s="332" t="s">
        <v>448</v>
      </c>
      <c r="H65" s="231"/>
      <c r="I65" s="223" t="s">
        <v>15</v>
      </c>
      <c r="J65" s="224" t="s">
        <v>21</v>
      </c>
      <c r="K65" s="418" t="s">
        <v>820</v>
      </c>
      <c r="L65" s="308">
        <v>653.28449999999998</v>
      </c>
      <c r="M65" s="248"/>
    </row>
    <row r="66" spans="1:13" s="97" customFormat="1" ht="15.75">
      <c r="A66" s="306">
        <v>45324</v>
      </c>
      <c r="B66" s="201" t="s">
        <v>44</v>
      </c>
      <c r="C66" s="329" t="s">
        <v>53</v>
      </c>
      <c r="D66" s="329" t="s">
        <v>8</v>
      </c>
      <c r="E66" s="478">
        <v>5000</v>
      </c>
      <c r="F66" s="307">
        <f t="shared" ref="F66:F129" si="1">E66/L66</f>
        <v>7.6536332945294125</v>
      </c>
      <c r="G66" s="332" t="s">
        <v>276</v>
      </c>
      <c r="H66" s="231"/>
      <c r="I66" s="223" t="s">
        <v>15</v>
      </c>
      <c r="J66" s="224" t="s">
        <v>21</v>
      </c>
      <c r="K66" s="418" t="s">
        <v>820</v>
      </c>
      <c r="L66" s="308">
        <v>653.28449999999998</v>
      </c>
      <c r="M66" s="248"/>
    </row>
    <row r="67" spans="1:13" s="97" customFormat="1" ht="15.75">
      <c r="A67" s="306">
        <v>45324</v>
      </c>
      <c r="B67" s="201" t="s">
        <v>43</v>
      </c>
      <c r="C67" s="329" t="s">
        <v>53</v>
      </c>
      <c r="D67" s="329" t="s">
        <v>8</v>
      </c>
      <c r="E67" s="478">
        <v>1500</v>
      </c>
      <c r="F67" s="307">
        <f t="shared" si="1"/>
        <v>2.2960899883588239</v>
      </c>
      <c r="G67" s="332" t="s">
        <v>276</v>
      </c>
      <c r="H67" s="231"/>
      <c r="I67" s="223" t="s">
        <v>15</v>
      </c>
      <c r="J67" s="224" t="s">
        <v>21</v>
      </c>
      <c r="K67" s="418" t="s">
        <v>820</v>
      </c>
      <c r="L67" s="308">
        <v>653.28449999999998</v>
      </c>
      <c r="M67" s="248"/>
    </row>
    <row r="68" spans="1:13" s="97" customFormat="1" ht="15.75">
      <c r="A68" s="286">
        <v>45324</v>
      </c>
      <c r="B68" s="406" t="s">
        <v>792</v>
      </c>
      <c r="C68" s="340" t="s">
        <v>46</v>
      </c>
      <c r="D68" s="42" t="s">
        <v>7</v>
      </c>
      <c r="E68" s="428">
        <v>10000</v>
      </c>
      <c r="F68" s="307">
        <f t="shared" si="1"/>
        <v>13.500378010584296</v>
      </c>
      <c r="G68" s="51" t="s">
        <v>59</v>
      </c>
      <c r="H68" s="231"/>
      <c r="I68" s="255" t="s">
        <v>13</v>
      </c>
      <c r="J68" s="224" t="s">
        <v>21</v>
      </c>
      <c r="K68" s="418" t="s">
        <v>819</v>
      </c>
      <c r="L68" s="308">
        <v>740.72</v>
      </c>
      <c r="M68" s="248"/>
    </row>
    <row r="69" spans="1:13" s="97" customFormat="1" ht="15.75">
      <c r="A69" s="286">
        <v>45324</v>
      </c>
      <c r="B69" s="41" t="s">
        <v>43</v>
      </c>
      <c r="C69" s="340" t="s">
        <v>53</v>
      </c>
      <c r="D69" s="42" t="s">
        <v>7</v>
      </c>
      <c r="E69" s="428">
        <v>1800</v>
      </c>
      <c r="F69" s="307">
        <f t="shared" si="1"/>
        <v>2.4300680419051734</v>
      </c>
      <c r="G69" s="51" t="s">
        <v>59</v>
      </c>
      <c r="H69" s="298"/>
      <c r="I69" s="232" t="s">
        <v>13</v>
      </c>
      <c r="J69" s="224" t="s">
        <v>21</v>
      </c>
      <c r="K69" s="418" t="s">
        <v>819</v>
      </c>
      <c r="L69" s="308">
        <v>740.72</v>
      </c>
      <c r="M69" s="248"/>
    </row>
    <row r="70" spans="1:13" s="97" customFormat="1" ht="15.75">
      <c r="A70" s="286">
        <v>45324</v>
      </c>
      <c r="B70" s="197" t="s">
        <v>43</v>
      </c>
      <c r="C70" s="87" t="s">
        <v>53</v>
      </c>
      <c r="D70" s="349" t="s">
        <v>6</v>
      </c>
      <c r="E70" s="428">
        <v>2500</v>
      </c>
      <c r="F70" s="307">
        <f t="shared" si="1"/>
        <v>3.3750945026460739</v>
      </c>
      <c r="G70" s="290" t="s">
        <v>60</v>
      </c>
      <c r="H70" s="231"/>
      <c r="I70" s="36" t="s">
        <v>74</v>
      </c>
      <c r="J70" s="224" t="s">
        <v>21</v>
      </c>
      <c r="K70" s="418" t="s">
        <v>819</v>
      </c>
      <c r="L70" s="308">
        <v>740.72</v>
      </c>
      <c r="M70" s="248"/>
    </row>
    <row r="71" spans="1:13" s="97" customFormat="1" ht="15.75">
      <c r="A71" s="286">
        <v>45324</v>
      </c>
      <c r="B71" s="196" t="s">
        <v>443</v>
      </c>
      <c r="C71" s="87" t="s">
        <v>53</v>
      </c>
      <c r="D71" s="349" t="s">
        <v>6</v>
      </c>
      <c r="E71" s="441">
        <v>7000</v>
      </c>
      <c r="F71" s="307">
        <f t="shared" si="1"/>
        <v>9.4502646074090073</v>
      </c>
      <c r="G71" s="290" t="s">
        <v>64</v>
      </c>
      <c r="H71" s="231"/>
      <c r="I71" s="36" t="s">
        <v>74</v>
      </c>
      <c r="J71" s="224" t="s">
        <v>21</v>
      </c>
      <c r="K71" s="418" t="s">
        <v>819</v>
      </c>
      <c r="L71" s="308">
        <v>740.72</v>
      </c>
      <c r="M71" s="248"/>
    </row>
    <row r="72" spans="1:13" s="97" customFormat="1" ht="15.75">
      <c r="A72" s="286">
        <v>45324</v>
      </c>
      <c r="B72" s="41" t="s">
        <v>44</v>
      </c>
      <c r="C72" s="39" t="s">
        <v>132</v>
      </c>
      <c r="D72" s="42" t="s">
        <v>6</v>
      </c>
      <c r="E72" s="428">
        <v>5000</v>
      </c>
      <c r="F72" s="307">
        <f t="shared" si="1"/>
        <v>6.7501890052921478</v>
      </c>
      <c r="G72" s="290" t="s">
        <v>60</v>
      </c>
      <c r="H72" s="231"/>
      <c r="I72" s="36" t="s">
        <v>74</v>
      </c>
      <c r="J72" s="224" t="s">
        <v>21</v>
      </c>
      <c r="K72" s="418" t="s">
        <v>819</v>
      </c>
      <c r="L72" s="308">
        <v>740.72</v>
      </c>
      <c r="M72" s="248"/>
    </row>
    <row r="73" spans="1:13" s="97" customFormat="1" ht="15.75">
      <c r="A73" s="286">
        <v>45324</v>
      </c>
      <c r="B73" s="41" t="s">
        <v>43</v>
      </c>
      <c r="C73" s="39" t="s">
        <v>53</v>
      </c>
      <c r="D73" s="42" t="s">
        <v>6</v>
      </c>
      <c r="E73" s="428">
        <v>1500</v>
      </c>
      <c r="F73" s="307">
        <f t="shared" si="1"/>
        <v>2.0250567015876442</v>
      </c>
      <c r="G73" s="361" t="s">
        <v>127</v>
      </c>
      <c r="H73" s="231"/>
      <c r="I73" s="250" t="s">
        <v>11</v>
      </c>
      <c r="J73" s="224" t="s">
        <v>21</v>
      </c>
      <c r="K73" s="418" t="s">
        <v>819</v>
      </c>
      <c r="L73" s="308">
        <v>740.72</v>
      </c>
      <c r="M73" s="248"/>
    </row>
    <row r="74" spans="1:13" s="97" customFormat="1" ht="15.75">
      <c r="A74" s="286">
        <v>45324</v>
      </c>
      <c r="B74" s="41" t="s">
        <v>43</v>
      </c>
      <c r="C74" s="39" t="s">
        <v>53</v>
      </c>
      <c r="D74" s="42" t="s">
        <v>9</v>
      </c>
      <c r="E74" s="425">
        <v>1800</v>
      </c>
      <c r="F74" s="307">
        <f t="shared" si="1"/>
        <v>3.053745928338762</v>
      </c>
      <c r="G74" s="361" t="s">
        <v>256</v>
      </c>
      <c r="H74" s="293"/>
      <c r="I74" s="231" t="s">
        <v>243</v>
      </c>
      <c r="J74" s="224" t="s">
        <v>21</v>
      </c>
      <c r="K74" s="418" t="s">
        <v>821</v>
      </c>
      <c r="L74" s="308">
        <v>589.44000000000005</v>
      </c>
      <c r="M74" s="248"/>
    </row>
    <row r="75" spans="1:13" s="97" customFormat="1" ht="15.75">
      <c r="A75" s="286">
        <v>45324</v>
      </c>
      <c r="B75" s="41" t="s">
        <v>61</v>
      </c>
      <c r="C75" s="39" t="s">
        <v>53</v>
      </c>
      <c r="D75" s="42" t="s">
        <v>5</v>
      </c>
      <c r="E75" s="456">
        <v>7000</v>
      </c>
      <c r="F75" s="307">
        <f t="shared" si="1"/>
        <v>9.4502646074090073</v>
      </c>
      <c r="G75" s="51" t="s">
        <v>131</v>
      </c>
      <c r="H75" s="231"/>
      <c r="I75" s="223" t="s">
        <v>42</v>
      </c>
      <c r="J75" s="224" t="s">
        <v>21</v>
      </c>
      <c r="K75" s="418" t="s">
        <v>819</v>
      </c>
      <c r="L75" s="308">
        <v>740.72</v>
      </c>
      <c r="M75" s="248"/>
    </row>
    <row r="76" spans="1:13" s="97" customFormat="1" ht="15.75">
      <c r="A76" s="286">
        <v>45324</v>
      </c>
      <c r="B76" s="41" t="s">
        <v>44</v>
      </c>
      <c r="C76" s="39" t="s">
        <v>132</v>
      </c>
      <c r="D76" s="42" t="s">
        <v>5</v>
      </c>
      <c r="E76" s="452">
        <v>5000</v>
      </c>
      <c r="F76" s="307">
        <f t="shared" si="1"/>
        <v>6.7501890052921478</v>
      </c>
      <c r="G76" s="51" t="s">
        <v>56</v>
      </c>
      <c r="H76" s="231"/>
      <c r="I76" s="223" t="s">
        <v>42</v>
      </c>
      <c r="J76" s="224" t="s">
        <v>21</v>
      </c>
      <c r="K76" s="418" t="s">
        <v>819</v>
      </c>
      <c r="L76" s="308">
        <v>740.72</v>
      </c>
      <c r="M76" s="248"/>
    </row>
    <row r="77" spans="1:13" s="97" customFormat="1" ht="15.75">
      <c r="A77" s="286">
        <v>45324</v>
      </c>
      <c r="B77" s="41" t="s">
        <v>43</v>
      </c>
      <c r="C77" s="39" t="s">
        <v>53</v>
      </c>
      <c r="D77" s="42" t="s">
        <v>5</v>
      </c>
      <c r="E77" s="456">
        <v>2000</v>
      </c>
      <c r="F77" s="307">
        <f t="shared" si="1"/>
        <v>2.700075602116859</v>
      </c>
      <c r="G77" s="51" t="s">
        <v>56</v>
      </c>
      <c r="H77" s="231"/>
      <c r="I77" s="223" t="s">
        <v>42</v>
      </c>
      <c r="J77" s="224" t="s">
        <v>21</v>
      </c>
      <c r="K77" s="418" t="s">
        <v>819</v>
      </c>
      <c r="L77" s="308">
        <v>740.72</v>
      </c>
      <c r="M77" s="248"/>
    </row>
    <row r="78" spans="1:13" s="97" customFormat="1" ht="15.75">
      <c r="A78" s="286">
        <v>45324</v>
      </c>
      <c r="B78" s="41" t="s">
        <v>43</v>
      </c>
      <c r="C78" s="39" t="s">
        <v>53</v>
      </c>
      <c r="D78" s="42" t="s">
        <v>9</v>
      </c>
      <c r="E78" s="450">
        <v>2800</v>
      </c>
      <c r="F78" s="307">
        <f t="shared" si="1"/>
        <v>4.7502714440825189</v>
      </c>
      <c r="G78" s="51" t="s">
        <v>55</v>
      </c>
      <c r="H78" s="231"/>
      <c r="I78" s="231" t="s">
        <v>14</v>
      </c>
      <c r="J78" s="224" t="s">
        <v>21</v>
      </c>
      <c r="K78" s="418" t="s">
        <v>821</v>
      </c>
      <c r="L78" s="308">
        <v>589.44000000000005</v>
      </c>
      <c r="M78" s="248"/>
    </row>
    <row r="79" spans="1:13" s="97" customFormat="1" ht="15.75">
      <c r="A79" s="304">
        <v>45324</v>
      </c>
      <c r="B79" s="41" t="s">
        <v>61</v>
      </c>
      <c r="C79" s="39" t="s">
        <v>53</v>
      </c>
      <c r="D79" s="42" t="s">
        <v>5</v>
      </c>
      <c r="E79" s="273">
        <v>7000</v>
      </c>
      <c r="F79" s="307">
        <f t="shared" si="1"/>
        <v>9.4502646074090073</v>
      </c>
      <c r="G79" s="361" t="s">
        <v>120</v>
      </c>
      <c r="H79" s="231"/>
      <c r="I79" s="232" t="s">
        <v>12</v>
      </c>
      <c r="J79" s="224" t="s">
        <v>21</v>
      </c>
      <c r="K79" s="418" t="s">
        <v>819</v>
      </c>
      <c r="L79" s="308">
        <v>740.72</v>
      </c>
      <c r="M79" s="248"/>
    </row>
    <row r="80" spans="1:13" s="97" customFormat="1" ht="15.75">
      <c r="A80" s="304">
        <v>45324</v>
      </c>
      <c r="B80" s="41" t="s">
        <v>44</v>
      </c>
      <c r="C80" s="39" t="s">
        <v>132</v>
      </c>
      <c r="D80" s="42" t="s">
        <v>5</v>
      </c>
      <c r="E80" s="273">
        <v>5000</v>
      </c>
      <c r="F80" s="307">
        <f t="shared" si="1"/>
        <v>6.7501890052921478</v>
      </c>
      <c r="G80" s="361" t="s">
        <v>58</v>
      </c>
      <c r="H80" s="231"/>
      <c r="I80" s="232" t="s">
        <v>12</v>
      </c>
      <c r="J80" s="224" t="s">
        <v>21</v>
      </c>
      <c r="K80" s="418" t="s">
        <v>819</v>
      </c>
      <c r="L80" s="308">
        <v>740.72</v>
      </c>
      <c r="M80" s="248"/>
    </row>
    <row r="81" spans="1:13" s="97" customFormat="1" ht="15.75">
      <c r="A81" s="304">
        <v>45324</v>
      </c>
      <c r="B81" s="41" t="s">
        <v>43</v>
      </c>
      <c r="C81" s="39" t="s">
        <v>53</v>
      </c>
      <c r="D81" s="42" t="s">
        <v>5</v>
      </c>
      <c r="E81" s="273">
        <v>2000</v>
      </c>
      <c r="F81" s="307">
        <f t="shared" si="1"/>
        <v>2.700075602116859</v>
      </c>
      <c r="G81" s="361" t="s">
        <v>58</v>
      </c>
      <c r="H81" s="231"/>
      <c r="I81" s="232" t="s">
        <v>12</v>
      </c>
      <c r="J81" s="224" t="s">
        <v>21</v>
      </c>
      <c r="K81" s="418" t="s">
        <v>819</v>
      </c>
      <c r="L81" s="308">
        <v>740.72</v>
      </c>
      <c r="M81" s="248"/>
    </row>
    <row r="82" spans="1:13" s="97" customFormat="1" ht="15.75">
      <c r="A82" s="286">
        <v>45324</v>
      </c>
      <c r="B82" s="41" t="s">
        <v>158</v>
      </c>
      <c r="C82" s="39" t="s">
        <v>53</v>
      </c>
      <c r="D82" s="42" t="s">
        <v>5</v>
      </c>
      <c r="E82" s="428">
        <v>7000</v>
      </c>
      <c r="F82" s="307">
        <f t="shared" si="1"/>
        <v>9.4502646074090073</v>
      </c>
      <c r="G82" s="361" t="s">
        <v>57</v>
      </c>
      <c r="H82" s="93"/>
      <c r="I82" s="285" t="s">
        <v>24</v>
      </c>
      <c r="J82" s="224" t="s">
        <v>21</v>
      </c>
      <c r="K82" s="418" t="s">
        <v>819</v>
      </c>
      <c r="L82" s="308">
        <v>740.72</v>
      </c>
      <c r="M82" s="248"/>
    </row>
    <row r="83" spans="1:13" s="97" customFormat="1" ht="15.75">
      <c r="A83" s="286">
        <v>45324</v>
      </c>
      <c r="B83" s="41" t="s">
        <v>43</v>
      </c>
      <c r="C83" s="39" t="s">
        <v>53</v>
      </c>
      <c r="D83" s="42" t="s">
        <v>5</v>
      </c>
      <c r="E83" s="428">
        <v>3300</v>
      </c>
      <c r="F83" s="307">
        <f t="shared" si="1"/>
        <v>4.4551247434928181</v>
      </c>
      <c r="G83" s="361" t="s">
        <v>57</v>
      </c>
      <c r="H83" s="93"/>
      <c r="I83" s="231" t="s">
        <v>24</v>
      </c>
      <c r="J83" s="224" t="s">
        <v>21</v>
      </c>
      <c r="K83" s="418" t="s">
        <v>819</v>
      </c>
      <c r="L83" s="308">
        <v>740.72</v>
      </c>
      <c r="M83" s="248"/>
    </row>
    <row r="84" spans="1:13" s="97" customFormat="1" ht="15.75">
      <c r="A84" s="286">
        <v>45324</v>
      </c>
      <c r="B84" s="41" t="s">
        <v>44</v>
      </c>
      <c r="C84" s="39" t="s">
        <v>132</v>
      </c>
      <c r="D84" s="42" t="s">
        <v>5</v>
      </c>
      <c r="E84" s="428">
        <v>5000</v>
      </c>
      <c r="F84" s="307">
        <f t="shared" si="1"/>
        <v>6.7501890052921478</v>
      </c>
      <c r="G84" s="361" t="s">
        <v>57</v>
      </c>
      <c r="H84" s="93"/>
      <c r="I84" s="231" t="s">
        <v>24</v>
      </c>
      <c r="J84" s="224" t="s">
        <v>21</v>
      </c>
      <c r="K84" s="418" t="s">
        <v>819</v>
      </c>
      <c r="L84" s="308">
        <v>740.72</v>
      </c>
      <c r="M84" s="248"/>
    </row>
    <row r="85" spans="1:13" s="97" customFormat="1" ht="15.75">
      <c r="A85" s="286">
        <v>45324</v>
      </c>
      <c r="B85" s="41" t="s">
        <v>43</v>
      </c>
      <c r="C85" s="39" t="s">
        <v>53</v>
      </c>
      <c r="D85" s="252" t="s">
        <v>6</v>
      </c>
      <c r="E85" s="273">
        <v>2000</v>
      </c>
      <c r="F85" s="307">
        <f t="shared" si="1"/>
        <v>2.700075602116859</v>
      </c>
      <c r="G85" s="361" t="s">
        <v>90</v>
      </c>
      <c r="H85" s="231"/>
      <c r="I85" s="232" t="s">
        <v>54</v>
      </c>
      <c r="J85" s="224" t="s">
        <v>21</v>
      </c>
      <c r="K85" s="418" t="s">
        <v>819</v>
      </c>
      <c r="L85" s="308">
        <v>740.72</v>
      </c>
      <c r="M85" s="248"/>
    </row>
    <row r="86" spans="1:13" s="97" customFormat="1" ht="15.75">
      <c r="A86" s="286">
        <v>45324</v>
      </c>
      <c r="B86" s="41" t="s">
        <v>43</v>
      </c>
      <c r="C86" s="39" t="s">
        <v>53</v>
      </c>
      <c r="D86" s="252" t="s">
        <v>5</v>
      </c>
      <c r="E86" s="428">
        <v>2600</v>
      </c>
      <c r="F86" s="307">
        <f t="shared" si="1"/>
        <v>3.5100982827519167</v>
      </c>
      <c r="G86" s="51" t="s">
        <v>103</v>
      </c>
      <c r="H86" s="331"/>
      <c r="I86" s="232" t="s">
        <v>102</v>
      </c>
      <c r="J86" s="224" t="s">
        <v>21</v>
      </c>
      <c r="K86" s="418" t="s">
        <v>819</v>
      </c>
      <c r="L86" s="308">
        <v>740.72</v>
      </c>
      <c r="M86" s="248"/>
    </row>
    <row r="87" spans="1:13" s="97" customFormat="1" ht="15.75">
      <c r="A87" s="286">
        <v>45324</v>
      </c>
      <c r="B87" s="41" t="s">
        <v>43</v>
      </c>
      <c r="C87" s="39" t="s">
        <v>53</v>
      </c>
      <c r="D87" s="42" t="s">
        <v>6</v>
      </c>
      <c r="E87" s="273">
        <v>1200</v>
      </c>
      <c r="F87" s="307">
        <f t="shared" si="1"/>
        <v>1.6200453612701156</v>
      </c>
      <c r="G87" s="51" t="s">
        <v>156</v>
      </c>
      <c r="H87" s="92"/>
      <c r="I87" s="90" t="s">
        <v>257</v>
      </c>
      <c r="J87" s="224" t="s">
        <v>21</v>
      </c>
      <c r="K87" s="418" t="s">
        <v>819</v>
      </c>
      <c r="L87" s="308">
        <v>740.72</v>
      </c>
      <c r="M87" s="207"/>
    </row>
    <row r="88" spans="1:13" s="97" customFormat="1" ht="15.75">
      <c r="A88" s="286">
        <v>45324</v>
      </c>
      <c r="B88" s="41" t="s">
        <v>43</v>
      </c>
      <c r="C88" s="39" t="s">
        <v>53</v>
      </c>
      <c r="D88" s="42" t="s">
        <v>5</v>
      </c>
      <c r="E88" s="457">
        <v>1950</v>
      </c>
      <c r="F88" s="307">
        <f t="shared" si="1"/>
        <v>2.6325737120639379</v>
      </c>
      <c r="G88" s="364" t="s">
        <v>126</v>
      </c>
      <c r="H88" s="384"/>
      <c r="I88" s="36" t="s">
        <v>122</v>
      </c>
      <c r="J88" s="224" t="s">
        <v>21</v>
      </c>
      <c r="K88" s="418" t="s">
        <v>819</v>
      </c>
      <c r="L88" s="308">
        <v>740.72</v>
      </c>
      <c r="M88" s="207"/>
    </row>
    <row r="89" spans="1:13" s="97" customFormat="1" ht="15.75">
      <c r="A89" s="286">
        <v>45325</v>
      </c>
      <c r="B89" s="196" t="s">
        <v>17</v>
      </c>
      <c r="C89" s="51" t="s">
        <v>38</v>
      </c>
      <c r="D89" s="316" t="s">
        <v>9</v>
      </c>
      <c r="E89" s="423">
        <v>2500</v>
      </c>
      <c r="F89" s="307">
        <f t="shared" si="1"/>
        <v>4.241313789359392</v>
      </c>
      <c r="G89" s="51" t="s">
        <v>482</v>
      </c>
      <c r="H89" s="45"/>
      <c r="I89" s="45" t="s">
        <v>14</v>
      </c>
      <c r="J89" s="224" t="s">
        <v>21</v>
      </c>
      <c r="K89" s="418" t="s">
        <v>821</v>
      </c>
      <c r="L89" s="308">
        <v>589.44000000000005</v>
      </c>
      <c r="M89" s="248"/>
    </row>
    <row r="90" spans="1:13" s="97" customFormat="1" ht="15.75">
      <c r="A90" s="286">
        <v>45325</v>
      </c>
      <c r="B90" s="196" t="s">
        <v>17</v>
      </c>
      <c r="C90" s="51" t="s">
        <v>38</v>
      </c>
      <c r="D90" s="316" t="s">
        <v>8</v>
      </c>
      <c r="E90" s="441">
        <v>5000</v>
      </c>
      <c r="F90" s="307">
        <f t="shared" si="1"/>
        <v>7.6536332945294125</v>
      </c>
      <c r="G90" s="51" t="s">
        <v>483</v>
      </c>
      <c r="H90" s="45"/>
      <c r="I90" s="45" t="s">
        <v>16</v>
      </c>
      <c r="J90" s="224" t="s">
        <v>21</v>
      </c>
      <c r="K90" s="418" t="s">
        <v>820</v>
      </c>
      <c r="L90" s="308">
        <v>653.28449999999998</v>
      </c>
      <c r="M90" s="248"/>
    </row>
    <row r="91" spans="1:13" s="97" customFormat="1" ht="15.75">
      <c r="A91" s="286">
        <v>45325</v>
      </c>
      <c r="B91" s="196" t="s">
        <v>17</v>
      </c>
      <c r="C91" s="51" t="s">
        <v>38</v>
      </c>
      <c r="D91" s="316" t="s">
        <v>8</v>
      </c>
      <c r="E91" s="441">
        <v>5000</v>
      </c>
      <c r="F91" s="307">
        <f t="shared" si="1"/>
        <v>7.6536332945294125</v>
      </c>
      <c r="G91" s="51" t="s">
        <v>484</v>
      </c>
      <c r="H91" s="45"/>
      <c r="I91" s="45" t="s">
        <v>15</v>
      </c>
      <c r="J91" s="224" t="s">
        <v>21</v>
      </c>
      <c r="K91" s="418" t="s">
        <v>820</v>
      </c>
      <c r="L91" s="308">
        <v>653.28449999999998</v>
      </c>
      <c r="M91" s="248"/>
    </row>
    <row r="92" spans="1:13" s="97" customFormat="1" ht="15.75">
      <c r="A92" s="286">
        <v>45325</v>
      </c>
      <c r="B92" s="196" t="s">
        <v>17</v>
      </c>
      <c r="C92" s="51" t="s">
        <v>38</v>
      </c>
      <c r="D92" s="316" t="s">
        <v>6</v>
      </c>
      <c r="E92" s="441">
        <v>5000</v>
      </c>
      <c r="F92" s="307">
        <f t="shared" si="1"/>
        <v>6.7501890052921478</v>
      </c>
      <c r="G92" s="51" t="s">
        <v>485</v>
      </c>
      <c r="H92" s="45"/>
      <c r="I92" s="36" t="s">
        <v>74</v>
      </c>
      <c r="J92" s="224" t="s">
        <v>21</v>
      </c>
      <c r="K92" s="418" t="s">
        <v>819</v>
      </c>
      <c r="L92" s="308">
        <v>740.72</v>
      </c>
      <c r="M92" s="248"/>
    </row>
    <row r="93" spans="1:13" s="97" customFormat="1" ht="15.75">
      <c r="A93" s="286">
        <v>45325</v>
      </c>
      <c r="B93" s="196" t="s">
        <v>17</v>
      </c>
      <c r="C93" s="51" t="s">
        <v>38</v>
      </c>
      <c r="D93" s="316" t="s">
        <v>5</v>
      </c>
      <c r="E93" s="441">
        <v>5000</v>
      </c>
      <c r="F93" s="307">
        <f t="shared" si="1"/>
        <v>6.7501890052921478</v>
      </c>
      <c r="G93" s="51" t="s">
        <v>486</v>
      </c>
      <c r="H93" s="45"/>
      <c r="I93" s="45" t="s">
        <v>12</v>
      </c>
      <c r="J93" s="224" t="s">
        <v>21</v>
      </c>
      <c r="K93" s="418" t="s">
        <v>819</v>
      </c>
      <c r="L93" s="308">
        <v>740.72</v>
      </c>
      <c r="M93" s="248"/>
    </row>
    <row r="94" spans="1:13" s="97" customFormat="1" ht="15.75">
      <c r="A94" s="286">
        <v>45325</v>
      </c>
      <c r="B94" s="196" t="s">
        <v>17</v>
      </c>
      <c r="C94" s="51" t="s">
        <v>38</v>
      </c>
      <c r="D94" s="316" t="s">
        <v>7</v>
      </c>
      <c r="E94" s="441">
        <v>2500</v>
      </c>
      <c r="F94" s="307">
        <f t="shared" si="1"/>
        <v>3.3750945026460739</v>
      </c>
      <c r="G94" s="51" t="s">
        <v>487</v>
      </c>
      <c r="H94" s="45"/>
      <c r="I94" s="45" t="s">
        <v>13</v>
      </c>
      <c r="J94" s="224" t="s">
        <v>21</v>
      </c>
      <c r="K94" s="418" t="s">
        <v>819</v>
      </c>
      <c r="L94" s="308">
        <v>740.72</v>
      </c>
      <c r="M94" s="248"/>
    </row>
    <row r="95" spans="1:13" s="97" customFormat="1" ht="15.75">
      <c r="A95" s="286">
        <v>45325</v>
      </c>
      <c r="B95" s="196" t="s">
        <v>17</v>
      </c>
      <c r="C95" s="51" t="s">
        <v>38</v>
      </c>
      <c r="D95" s="316" t="s">
        <v>6</v>
      </c>
      <c r="E95" s="441">
        <v>2500</v>
      </c>
      <c r="F95" s="307">
        <f t="shared" si="1"/>
        <v>3.3750945026460739</v>
      </c>
      <c r="G95" s="51" t="s">
        <v>488</v>
      </c>
      <c r="H95" s="45"/>
      <c r="I95" s="45" t="s">
        <v>11</v>
      </c>
      <c r="J95" s="224" t="s">
        <v>21</v>
      </c>
      <c r="K95" s="418" t="s">
        <v>819</v>
      </c>
      <c r="L95" s="308">
        <v>740.72</v>
      </c>
      <c r="M95" s="248"/>
    </row>
    <row r="96" spans="1:13" s="97" customFormat="1" ht="15.75">
      <c r="A96" s="286">
        <v>45325</v>
      </c>
      <c r="B96" s="196" t="s">
        <v>17</v>
      </c>
      <c r="C96" s="51" t="s">
        <v>38</v>
      </c>
      <c r="D96" s="316" t="s">
        <v>6</v>
      </c>
      <c r="E96" s="441">
        <v>2500</v>
      </c>
      <c r="F96" s="307">
        <f t="shared" si="1"/>
        <v>3.3750945026460739</v>
      </c>
      <c r="G96" s="51" t="s">
        <v>489</v>
      </c>
      <c r="H96" s="45"/>
      <c r="I96" s="379" t="s">
        <v>54</v>
      </c>
      <c r="J96" s="224" t="s">
        <v>21</v>
      </c>
      <c r="K96" s="418" t="s">
        <v>819</v>
      </c>
      <c r="L96" s="308">
        <v>740.72</v>
      </c>
      <c r="M96" s="248"/>
    </row>
    <row r="97" spans="1:13" s="97" customFormat="1" ht="15.75">
      <c r="A97" s="286">
        <v>45325</v>
      </c>
      <c r="B97" s="196" t="s">
        <v>17</v>
      </c>
      <c r="C97" s="51" t="s">
        <v>38</v>
      </c>
      <c r="D97" s="316" t="s">
        <v>6</v>
      </c>
      <c r="E97" s="441">
        <v>2500</v>
      </c>
      <c r="F97" s="307">
        <f t="shared" si="1"/>
        <v>3.3750945026460739</v>
      </c>
      <c r="G97" s="51" t="s">
        <v>490</v>
      </c>
      <c r="H97" s="45"/>
      <c r="I97" s="93" t="s">
        <v>257</v>
      </c>
      <c r="J97" s="224" t="s">
        <v>21</v>
      </c>
      <c r="K97" s="418" t="s">
        <v>819</v>
      </c>
      <c r="L97" s="308">
        <v>740.72</v>
      </c>
      <c r="M97" s="248"/>
    </row>
    <row r="98" spans="1:13" s="97" customFormat="1" ht="15.75">
      <c r="A98" s="286">
        <v>45325</v>
      </c>
      <c r="B98" s="196" t="s">
        <v>17</v>
      </c>
      <c r="C98" s="51" t="s">
        <v>38</v>
      </c>
      <c r="D98" s="316" t="s">
        <v>5</v>
      </c>
      <c r="E98" s="441">
        <v>5000</v>
      </c>
      <c r="F98" s="307">
        <f t="shared" si="1"/>
        <v>6.7501890052921478</v>
      </c>
      <c r="G98" s="51" t="s">
        <v>491</v>
      </c>
      <c r="H98" s="45"/>
      <c r="I98" s="45" t="s">
        <v>24</v>
      </c>
      <c r="J98" s="224" t="s">
        <v>21</v>
      </c>
      <c r="K98" s="418" t="s">
        <v>819</v>
      </c>
      <c r="L98" s="308">
        <v>740.72</v>
      </c>
      <c r="M98" s="248"/>
    </row>
    <row r="99" spans="1:13" s="97" customFormat="1" ht="15.75">
      <c r="A99" s="286">
        <v>45325</v>
      </c>
      <c r="B99" s="196" t="s">
        <v>17</v>
      </c>
      <c r="C99" s="51" t="s">
        <v>38</v>
      </c>
      <c r="D99" s="316" t="s">
        <v>5</v>
      </c>
      <c r="E99" s="441">
        <v>2500</v>
      </c>
      <c r="F99" s="307">
        <f t="shared" si="1"/>
        <v>3.3750945026460739</v>
      </c>
      <c r="G99" s="51" t="s">
        <v>492</v>
      </c>
      <c r="H99" s="45"/>
      <c r="I99" s="45" t="s">
        <v>24</v>
      </c>
      <c r="J99" s="224" t="s">
        <v>21</v>
      </c>
      <c r="K99" s="418" t="s">
        <v>819</v>
      </c>
      <c r="L99" s="308">
        <v>740.72</v>
      </c>
      <c r="M99" s="248"/>
    </row>
    <row r="100" spans="1:13" s="97" customFormat="1" ht="15.75">
      <c r="A100" s="286">
        <v>45325</v>
      </c>
      <c r="B100" s="196" t="s">
        <v>17</v>
      </c>
      <c r="C100" s="51" t="s">
        <v>38</v>
      </c>
      <c r="D100" s="316" t="s">
        <v>5</v>
      </c>
      <c r="E100" s="441">
        <v>2500</v>
      </c>
      <c r="F100" s="307">
        <f t="shared" si="1"/>
        <v>3.3750945026460739</v>
      </c>
      <c r="G100" s="51" t="s">
        <v>493</v>
      </c>
      <c r="H100" s="45"/>
      <c r="I100" s="45" t="s">
        <v>102</v>
      </c>
      <c r="J100" s="224" t="s">
        <v>21</v>
      </c>
      <c r="K100" s="418" t="s">
        <v>819</v>
      </c>
      <c r="L100" s="308">
        <v>740.72</v>
      </c>
      <c r="M100" s="248"/>
    </row>
    <row r="101" spans="1:13" s="97" customFormat="1" ht="15.75">
      <c r="A101" s="286">
        <v>45325</v>
      </c>
      <c r="B101" s="196" t="s">
        <v>17</v>
      </c>
      <c r="C101" s="51" t="s">
        <v>38</v>
      </c>
      <c r="D101" s="316" t="s">
        <v>5</v>
      </c>
      <c r="E101" s="441">
        <v>2500</v>
      </c>
      <c r="F101" s="307">
        <f t="shared" si="1"/>
        <v>3.3750945026460739</v>
      </c>
      <c r="G101" s="51" t="s">
        <v>494</v>
      </c>
      <c r="H101" s="45"/>
      <c r="I101" s="377" t="s">
        <v>122</v>
      </c>
      <c r="J101" s="224" t="s">
        <v>21</v>
      </c>
      <c r="K101" s="418" t="s">
        <v>819</v>
      </c>
      <c r="L101" s="308">
        <v>740.72</v>
      </c>
      <c r="M101" s="248"/>
    </row>
    <row r="102" spans="1:13" s="97" customFormat="1" ht="15.75">
      <c r="A102" s="286">
        <v>45325</v>
      </c>
      <c r="B102" s="196" t="s">
        <v>17</v>
      </c>
      <c r="C102" s="51" t="s">
        <v>38</v>
      </c>
      <c r="D102" s="316" t="s">
        <v>5</v>
      </c>
      <c r="E102" s="441">
        <v>2500</v>
      </c>
      <c r="F102" s="307">
        <f t="shared" si="1"/>
        <v>3.3750945026460739</v>
      </c>
      <c r="G102" s="51" t="s">
        <v>495</v>
      </c>
      <c r="H102" s="45"/>
      <c r="I102" s="45" t="s">
        <v>42</v>
      </c>
      <c r="J102" s="224" t="s">
        <v>21</v>
      </c>
      <c r="K102" s="418" t="s">
        <v>819</v>
      </c>
      <c r="L102" s="308">
        <v>740.72</v>
      </c>
      <c r="M102" s="248"/>
    </row>
    <row r="103" spans="1:13" s="97" customFormat="1" ht="15.75">
      <c r="A103" s="286">
        <v>45325</v>
      </c>
      <c r="B103" s="196" t="s">
        <v>17</v>
      </c>
      <c r="C103" s="51" t="s">
        <v>38</v>
      </c>
      <c r="D103" s="316" t="s">
        <v>9</v>
      </c>
      <c r="E103" s="423">
        <v>2500</v>
      </c>
      <c r="F103" s="307">
        <f t="shared" si="1"/>
        <v>4.241313789359392</v>
      </c>
      <c r="G103" s="51" t="s">
        <v>496</v>
      </c>
      <c r="H103" s="45"/>
      <c r="I103" s="45" t="s">
        <v>243</v>
      </c>
      <c r="J103" s="224" t="s">
        <v>21</v>
      </c>
      <c r="K103" s="418" t="s">
        <v>821</v>
      </c>
      <c r="L103" s="308">
        <v>589.44000000000005</v>
      </c>
      <c r="M103" s="248"/>
    </row>
    <row r="104" spans="1:13" s="97" customFormat="1" ht="15.75">
      <c r="A104" s="286">
        <v>45325</v>
      </c>
      <c r="B104" s="196" t="s">
        <v>17</v>
      </c>
      <c r="C104" s="51" t="s">
        <v>38</v>
      </c>
      <c r="D104" s="316" t="s">
        <v>9</v>
      </c>
      <c r="E104" s="423">
        <v>2500</v>
      </c>
      <c r="F104" s="307">
        <f t="shared" si="1"/>
        <v>4.241313789359392</v>
      </c>
      <c r="G104" s="51" t="s">
        <v>497</v>
      </c>
      <c r="H104" s="45"/>
      <c r="I104" s="45" t="s">
        <v>14</v>
      </c>
      <c r="J104" s="224" t="s">
        <v>21</v>
      </c>
      <c r="K104" s="418" t="s">
        <v>821</v>
      </c>
      <c r="L104" s="308">
        <v>589.44000000000005</v>
      </c>
      <c r="M104" s="248"/>
    </row>
    <row r="105" spans="1:13" s="97" customFormat="1" ht="15.75" customHeight="1">
      <c r="A105" s="306">
        <v>45325</v>
      </c>
      <c r="B105" s="201" t="s">
        <v>43</v>
      </c>
      <c r="C105" s="329" t="s">
        <v>53</v>
      </c>
      <c r="D105" s="329" t="s">
        <v>8</v>
      </c>
      <c r="E105" s="478">
        <v>1800</v>
      </c>
      <c r="F105" s="307">
        <f t="shared" si="1"/>
        <v>2.7553079860305885</v>
      </c>
      <c r="G105" s="332" t="s">
        <v>276</v>
      </c>
      <c r="H105" s="287"/>
      <c r="I105" s="223" t="s">
        <v>15</v>
      </c>
      <c r="J105" s="224" t="s">
        <v>21</v>
      </c>
      <c r="K105" s="418" t="s">
        <v>820</v>
      </c>
      <c r="L105" s="308">
        <v>653.28449999999998</v>
      </c>
      <c r="M105" s="248"/>
    </row>
    <row r="106" spans="1:13" s="97" customFormat="1" ht="15.75" customHeight="1">
      <c r="A106" s="286">
        <v>45325</v>
      </c>
      <c r="B106" s="41" t="s">
        <v>43</v>
      </c>
      <c r="C106" s="340" t="s">
        <v>53</v>
      </c>
      <c r="D106" s="42" t="s">
        <v>7</v>
      </c>
      <c r="E106" s="428">
        <v>1900</v>
      </c>
      <c r="F106" s="307">
        <f t="shared" si="1"/>
        <v>2.5650718220110162</v>
      </c>
      <c r="G106" s="51" t="s">
        <v>59</v>
      </c>
      <c r="H106" s="231"/>
      <c r="I106" s="232" t="s">
        <v>13</v>
      </c>
      <c r="J106" s="224" t="s">
        <v>21</v>
      </c>
      <c r="K106" s="418" t="s">
        <v>819</v>
      </c>
      <c r="L106" s="308">
        <v>740.72</v>
      </c>
      <c r="M106" s="248"/>
    </row>
    <row r="107" spans="1:13" s="97" customFormat="1" ht="15.75" customHeight="1">
      <c r="A107" s="286">
        <v>45325</v>
      </c>
      <c r="B107" s="197" t="s">
        <v>43</v>
      </c>
      <c r="C107" s="39" t="s">
        <v>53</v>
      </c>
      <c r="D107" s="349" t="s">
        <v>6</v>
      </c>
      <c r="E107" s="441">
        <v>1900</v>
      </c>
      <c r="F107" s="307">
        <f t="shared" si="1"/>
        <v>2.5650718220110162</v>
      </c>
      <c r="G107" s="290" t="s">
        <v>60</v>
      </c>
      <c r="H107" s="231"/>
      <c r="I107" s="36" t="s">
        <v>74</v>
      </c>
      <c r="J107" s="224" t="s">
        <v>21</v>
      </c>
      <c r="K107" s="418" t="s">
        <v>819</v>
      </c>
      <c r="L107" s="308">
        <v>740.72</v>
      </c>
      <c r="M107" s="248"/>
    </row>
    <row r="108" spans="1:13" s="97" customFormat="1" ht="15.75" customHeight="1">
      <c r="A108" s="286">
        <v>45325</v>
      </c>
      <c r="B108" s="41" t="s">
        <v>43</v>
      </c>
      <c r="C108" s="39" t="s">
        <v>53</v>
      </c>
      <c r="D108" s="42" t="s">
        <v>6</v>
      </c>
      <c r="E108" s="428">
        <v>1500</v>
      </c>
      <c r="F108" s="307">
        <f t="shared" si="1"/>
        <v>2.0250567015876442</v>
      </c>
      <c r="G108" s="361" t="s">
        <v>127</v>
      </c>
      <c r="H108" s="231"/>
      <c r="I108" s="231" t="s">
        <v>11</v>
      </c>
      <c r="J108" s="224" t="s">
        <v>21</v>
      </c>
      <c r="K108" s="418" t="s">
        <v>819</v>
      </c>
      <c r="L108" s="308">
        <v>740.72</v>
      </c>
      <c r="M108" s="248"/>
    </row>
    <row r="109" spans="1:13" s="97" customFormat="1" ht="15.75" customHeight="1">
      <c r="A109" s="286">
        <v>45325</v>
      </c>
      <c r="B109" s="41" t="s">
        <v>43</v>
      </c>
      <c r="C109" s="39" t="s">
        <v>53</v>
      </c>
      <c r="D109" s="42" t="s">
        <v>9</v>
      </c>
      <c r="E109" s="425">
        <v>1900</v>
      </c>
      <c r="F109" s="307">
        <f t="shared" si="1"/>
        <v>3.2233984799131377</v>
      </c>
      <c r="G109" s="361" t="s">
        <v>256</v>
      </c>
      <c r="H109" s="293"/>
      <c r="I109" s="231" t="s">
        <v>243</v>
      </c>
      <c r="J109" s="224" t="s">
        <v>21</v>
      </c>
      <c r="K109" s="418" t="s">
        <v>821</v>
      </c>
      <c r="L109" s="308">
        <v>589.44000000000005</v>
      </c>
      <c r="M109" s="248"/>
    </row>
    <row r="110" spans="1:13" s="97" customFormat="1" ht="15.75" customHeight="1">
      <c r="A110" s="286">
        <v>45325</v>
      </c>
      <c r="B110" s="41" t="s">
        <v>43</v>
      </c>
      <c r="C110" s="39" t="s">
        <v>53</v>
      </c>
      <c r="D110" s="42" t="s">
        <v>5</v>
      </c>
      <c r="E110" s="456">
        <v>2200</v>
      </c>
      <c r="F110" s="307">
        <f t="shared" si="1"/>
        <v>2.9700831623285451</v>
      </c>
      <c r="G110" s="51" t="s">
        <v>56</v>
      </c>
      <c r="H110" s="231"/>
      <c r="I110" s="223" t="s">
        <v>42</v>
      </c>
      <c r="J110" s="224" t="s">
        <v>21</v>
      </c>
      <c r="K110" s="418" t="s">
        <v>819</v>
      </c>
      <c r="L110" s="308">
        <v>740.72</v>
      </c>
      <c r="M110" s="248"/>
    </row>
    <row r="111" spans="1:13" s="97" customFormat="1" ht="15.75" customHeight="1">
      <c r="A111" s="286">
        <v>45325</v>
      </c>
      <c r="B111" s="41" t="s">
        <v>43</v>
      </c>
      <c r="C111" s="39" t="s">
        <v>53</v>
      </c>
      <c r="D111" s="42" t="s">
        <v>9</v>
      </c>
      <c r="E111" s="450">
        <v>3400</v>
      </c>
      <c r="F111" s="307">
        <f t="shared" si="1"/>
        <v>5.7681867535287727</v>
      </c>
      <c r="G111" s="51" t="s">
        <v>55</v>
      </c>
      <c r="H111" s="231"/>
      <c r="I111" s="285" t="s">
        <v>14</v>
      </c>
      <c r="J111" s="224" t="s">
        <v>21</v>
      </c>
      <c r="K111" s="418" t="s">
        <v>821</v>
      </c>
      <c r="L111" s="308">
        <v>589.44000000000005</v>
      </c>
      <c r="M111" s="248"/>
    </row>
    <row r="112" spans="1:13" s="97" customFormat="1" ht="15.75" customHeight="1">
      <c r="A112" s="304">
        <v>45325</v>
      </c>
      <c r="B112" s="41" t="s">
        <v>43</v>
      </c>
      <c r="C112" s="39" t="s">
        <v>53</v>
      </c>
      <c r="D112" s="42" t="s">
        <v>5</v>
      </c>
      <c r="E112" s="273">
        <v>3200</v>
      </c>
      <c r="F112" s="307">
        <f t="shared" si="1"/>
        <v>4.3201209633869748</v>
      </c>
      <c r="G112" s="361" t="s">
        <v>58</v>
      </c>
      <c r="H112" s="231"/>
      <c r="I112" s="232" t="s">
        <v>12</v>
      </c>
      <c r="J112" s="224" t="s">
        <v>21</v>
      </c>
      <c r="K112" s="418" t="s">
        <v>819</v>
      </c>
      <c r="L112" s="308">
        <v>740.72</v>
      </c>
      <c r="M112" s="248"/>
    </row>
    <row r="113" spans="1:13" s="97" customFormat="1" ht="15.75" customHeight="1">
      <c r="A113" s="286">
        <v>45325</v>
      </c>
      <c r="B113" s="41" t="s">
        <v>43</v>
      </c>
      <c r="C113" s="39" t="s">
        <v>53</v>
      </c>
      <c r="D113" s="42" t="s">
        <v>5</v>
      </c>
      <c r="E113" s="428">
        <v>2500</v>
      </c>
      <c r="F113" s="307">
        <f t="shared" si="1"/>
        <v>3.3750945026460739</v>
      </c>
      <c r="G113" s="361" t="s">
        <v>57</v>
      </c>
      <c r="H113" s="93"/>
      <c r="I113" s="231" t="s">
        <v>24</v>
      </c>
      <c r="J113" s="224" t="s">
        <v>21</v>
      </c>
      <c r="K113" s="418" t="s">
        <v>819</v>
      </c>
      <c r="L113" s="308">
        <v>740.72</v>
      </c>
      <c r="M113" s="248"/>
    </row>
    <row r="114" spans="1:13" s="97" customFormat="1" ht="15.75" customHeight="1">
      <c r="A114" s="286">
        <v>45325</v>
      </c>
      <c r="B114" s="41" t="s">
        <v>43</v>
      </c>
      <c r="C114" s="39" t="s">
        <v>53</v>
      </c>
      <c r="D114" s="252" t="s">
        <v>6</v>
      </c>
      <c r="E114" s="273">
        <v>2000</v>
      </c>
      <c r="F114" s="307">
        <f t="shared" si="1"/>
        <v>2.700075602116859</v>
      </c>
      <c r="G114" s="361" t="s">
        <v>90</v>
      </c>
      <c r="H114" s="231"/>
      <c r="I114" s="232" t="s">
        <v>54</v>
      </c>
      <c r="J114" s="224" t="s">
        <v>21</v>
      </c>
      <c r="K114" s="418" t="s">
        <v>819</v>
      </c>
      <c r="L114" s="308">
        <v>740.72</v>
      </c>
      <c r="M114" s="248"/>
    </row>
    <row r="115" spans="1:13" s="97" customFormat="1" ht="15.75" customHeight="1">
      <c r="A115" s="286">
        <v>45325</v>
      </c>
      <c r="B115" s="41" t="s">
        <v>43</v>
      </c>
      <c r="C115" s="39" t="s">
        <v>53</v>
      </c>
      <c r="D115" s="252" t="s">
        <v>5</v>
      </c>
      <c r="E115" s="428">
        <v>2600</v>
      </c>
      <c r="F115" s="307">
        <f t="shared" si="1"/>
        <v>3.5100982827519167</v>
      </c>
      <c r="G115" s="361" t="s">
        <v>103</v>
      </c>
      <c r="H115" s="331"/>
      <c r="I115" s="232" t="s">
        <v>102</v>
      </c>
      <c r="J115" s="224" t="s">
        <v>21</v>
      </c>
      <c r="K115" s="418" t="s">
        <v>819</v>
      </c>
      <c r="L115" s="308">
        <v>740.72</v>
      </c>
      <c r="M115" s="248"/>
    </row>
    <row r="116" spans="1:13" s="97" customFormat="1" ht="15.75">
      <c r="A116" s="286">
        <v>45325</v>
      </c>
      <c r="B116" s="41" t="s">
        <v>43</v>
      </c>
      <c r="C116" s="39" t="s">
        <v>53</v>
      </c>
      <c r="D116" s="42" t="s">
        <v>6</v>
      </c>
      <c r="E116" s="273">
        <v>1400</v>
      </c>
      <c r="F116" s="307">
        <f t="shared" si="1"/>
        <v>1.8900529214818014</v>
      </c>
      <c r="G116" s="51" t="s">
        <v>156</v>
      </c>
      <c r="H116" s="321"/>
      <c r="I116" s="90" t="s">
        <v>257</v>
      </c>
      <c r="J116" s="224" t="s">
        <v>21</v>
      </c>
      <c r="K116" s="418" t="s">
        <v>819</v>
      </c>
      <c r="L116" s="308">
        <v>740.72</v>
      </c>
      <c r="M116" s="207"/>
    </row>
    <row r="117" spans="1:13" s="97" customFormat="1" ht="15.75">
      <c r="A117" s="286">
        <v>45325</v>
      </c>
      <c r="B117" s="41" t="s">
        <v>43</v>
      </c>
      <c r="C117" s="39" t="s">
        <v>53</v>
      </c>
      <c r="D117" s="42" t="s">
        <v>5</v>
      </c>
      <c r="E117" s="457">
        <v>2750</v>
      </c>
      <c r="F117" s="307">
        <f t="shared" si="1"/>
        <v>3.7126039529106816</v>
      </c>
      <c r="G117" s="364" t="s">
        <v>126</v>
      </c>
      <c r="H117" s="384"/>
      <c r="I117" s="36" t="s">
        <v>122</v>
      </c>
      <c r="J117" s="224" t="s">
        <v>21</v>
      </c>
      <c r="K117" s="418" t="s">
        <v>819</v>
      </c>
      <c r="L117" s="308">
        <v>740.72</v>
      </c>
      <c r="M117" s="207"/>
    </row>
    <row r="118" spans="1:13" s="97" customFormat="1" ht="15.75">
      <c r="A118" s="286">
        <v>45326</v>
      </c>
      <c r="B118" s="196" t="s">
        <v>17</v>
      </c>
      <c r="C118" s="51" t="s">
        <v>38</v>
      </c>
      <c r="D118" s="316" t="s">
        <v>8</v>
      </c>
      <c r="E118" s="441">
        <v>5000</v>
      </c>
      <c r="F118" s="307">
        <f t="shared" si="1"/>
        <v>7.6536332945294125</v>
      </c>
      <c r="G118" s="51" t="s">
        <v>498</v>
      </c>
      <c r="H118" s="45"/>
      <c r="I118" s="45" t="s">
        <v>16</v>
      </c>
      <c r="J118" s="224" t="s">
        <v>21</v>
      </c>
      <c r="K118" s="418" t="s">
        <v>820</v>
      </c>
      <c r="L118" s="308">
        <v>653.28449999999998</v>
      </c>
      <c r="M118" s="248"/>
    </row>
    <row r="119" spans="1:13" s="97" customFormat="1" ht="15.75">
      <c r="A119" s="286">
        <v>45326</v>
      </c>
      <c r="B119" s="196" t="s">
        <v>17</v>
      </c>
      <c r="C119" s="51" t="s">
        <v>38</v>
      </c>
      <c r="D119" s="316" t="s">
        <v>8</v>
      </c>
      <c r="E119" s="441">
        <v>5000</v>
      </c>
      <c r="F119" s="307">
        <f t="shared" si="1"/>
        <v>7.6536332945294125</v>
      </c>
      <c r="G119" s="51" t="s">
        <v>499</v>
      </c>
      <c r="H119" s="45"/>
      <c r="I119" s="45" t="s">
        <v>15</v>
      </c>
      <c r="J119" s="224" t="s">
        <v>21</v>
      </c>
      <c r="K119" s="418" t="s">
        <v>820</v>
      </c>
      <c r="L119" s="308">
        <v>653.28449999999998</v>
      </c>
      <c r="M119" s="248"/>
    </row>
    <row r="120" spans="1:13" s="97" customFormat="1" ht="15.75">
      <c r="A120" s="286">
        <v>45326</v>
      </c>
      <c r="B120" s="196" t="s">
        <v>17</v>
      </c>
      <c r="C120" s="51" t="s">
        <v>38</v>
      </c>
      <c r="D120" s="316" t="s">
        <v>6</v>
      </c>
      <c r="E120" s="441">
        <v>5000</v>
      </c>
      <c r="F120" s="307">
        <f t="shared" si="1"/>
        <v>6.7501890052921478</v>
      </c>
      <c r="G120" s="51" t="s">
        <v>500</v>
      </c>
      <c r="H120" s="45"/>
      <c r="I120" s="36" t="s">
        <v>74</v>
      </c>
      <c r="J120" s="224" t="s">
        <v>21</v>
      </c>
      <c r="K120" s="418" t="s">
        <v>819</v>
      </c>
      <c r="L120" s="308">
        <v>740.72</v>
      </c>
      <c r="M120" s="248"/>
    </row>
    <row r="121" spans="1:13" s="97" customFormat="1" ht="15.75">
      <c r="A121" s="286">
        <v>45326</v>
      </c>
      <c r="B121" s="196" t="s">
        <v>17</v>
      </c>
      <c r="C121" s="51" t="s">
        <v>38</v>
      </c>
      <c r="D121" s="316" t="s">
        <v>5</v>
      </c>
      <c r="E121" s="441">
        <v>5000</v>
      </c>
      <c r="F121" s="307">
        <f t="shared" si="1"/>
        <v>6.7501890052921478</v>
      </c>
      <c r="G121" s="51" t="s">
        <v>501</v>
      </c>
      <c r="H121" s="45"/>
      <c r="I121" s="45" t="s">
        <v>12</v>
      </c>
      <c r="J121" s="224" t="s">
        <v>21</v>
      </c>
      <c r="K121" s="418" t="s">
        <v>819</v>
      </c>
      <c r="L121" s="308">
        <v>740.72</v>
      </c>
      <c r="M121" s="248"/>
    </row>
    <row r="122" spans="1:13" s="97" customFormat="1" ht="15.75">
      <c r="A122" s="286">
        <v>45326</v>
      </c>
      <c r="B122" s="196" t="s">
        <v>17</v>
      </c>
      <c r="C122" s="51" t="s">
        <v>38</v>
      </c>
      <c r="D122" s="316" t="s">
        <v>9</v>
      </c>
      <c r="E122" s="423">
        <v>2500</v>
      </c>
      <c r="F122" s="307">
        <f t="shared" si="1"/>
        <v>4.241313789359392</v>
      </c>
      <c r="G122" s="51" t="s">
        <v>502</v>
      </c>
      <c r="H122" s="45"/>
      <c r="I122" s="45" t="s">
        <v>14</v>
      </c>
      <c r="J122" s="224" t="s">
        <v>21</v>
      </c>
      <c r="K122" s="418" t="s">
        <v>821</v>
      </c>
      <c r="L122" s="308">
        <v>589.44000000000005</v>
      </c>
      <c r="M122" s="248"/>
    </row>
    <row r="123" spans="1:13" s="97" customFormat="1" ht="15.75">
      <c r="A123" s="306">
        <v>45326</v>
      </c>
      <c r="B123" s="201" t="s">
        <v>43</v>
      </c>
      <c r="C123" s="329" t="s">
        <v>53</v>
      </c>
      <c r="D123" s="329" t="s">
        <v>8</v>
      </c>
      <c r="E123" s="478">
        <v>1600</v>
      </c>
      <c r="F123" s="307">
        <f t="shared" si="1"/>
        <v>2.4491626542494123</v>
      </c>
      <c r="G123" s="332" t="s">
        <v>276</v>
      </c>
      <c r="H123" s="231"/>
      <c r="I123" s="223" t="s">
        <v>15</v>
      </c>
      <c r="J123" s="224" t="s">
        <v>21</v>
      </c>
      <c r="K123" s="418" t="s">
        <v>820</v>
      </c>
      <c r="L123" s="308">
        <v>653.28449999999998</v>
      </c>
      <c r="M123" s="248"/>
    </row>
    <row r="124" spans="1:13" s="97" customFormat="1" ht="15.75">
      <c r="A124" s="286">
        <v>45326</v>
      </c>
      <c r="B124" s="41" t="s">
        <v>43</v>
      </c>
      <c r="C124" s="39" t="s">
        <v>53</v>
      </c>
      <c r="D124" s="252" t="s">
        <v>6</v>
      </c>
      <c r="E124" s="273">
        <v>2000</v>
      </c>
      <c r="F124" s="307">
        <f t="shared" si="1"/>
        <v>2.700075602116859</v>
      </c>
      <c r="G124" s="361" t="s">
        <v>90</v>
      </c>
      <c r="H124" s="231"/>
      <c r="I124" s="232" t="s">
        <v>54</v>
      </c>
      <c r="J124" s="224" t="s">
        <v>21</v>
      </c>
      <c r="K124" s="418" t="s">
        <v>819</v>
      </c>
      <c r="L124" s="308">
        <v>740.72</v>
      </c>
      <c r="M124" s="248"/>
    </row>
    <row r="125" spans="1:13" s="97" customFormat="1" ht="15.75">
      <c r="A125" s="286">
        <v>45326</v>
      </c>
      <c r="B125" s="41" t="s">
        <v>43</v>
      </c>
      <c r="C125" s="39" t="s">
        <v>53</v>
      </c>
      <c r="D125" s="252" t="s">
        <v>5</v>
      </c>
      <c r="E125" s="428">
        <v>2000</v>
      </c>
      <c r="F125" s="307">
        <f t="shared" si="1"/>
        <v>2.700075602116859</v>
      </c>
      <c r="G125" s="361" t="s">
        <v>103</v>
      </c>
      <c r="H125" s="331"/>
      <c r="I125" s="232" t="s">
        <v>102</v>
      </c>
      <c r="J125" s="224" t="s">
        <v>21</v>
      </c>
      <c r="K125" s="418" t="s">
        <v>819</v>
      </c>
      <c r="L125" s="308">
        <v>740.72</v>
      </c>
      <c r="M125" s="248"/>
    </row>
    <row r="126" spans="1:13" s="97" customFormat="1" ht="15.75">
      <c r="A126" s="286">
        <v>45326</v>
      </c>
      <c r="B126" s="41" t="s">
        <v>43</v>
      </c>
      <c r="C126" s="39" t="s">
        <v>53</v>
      </c>
      <c r="D126" s="42" t="s">
        <v>6</v>
      </c>
      <c r="E126" s="273">
        <v>1200</v>
      </c>
      <c r="F126" s="307">
        <f t="shared" si="1"/>
        <v>1.6200453612701156</v>
      </c>
      <c r="G126" s="51" t="s">
        <v>156</v>
      </c>
      <c r="H126" s="92"/>
      <c r="I126" s="93" t="s">
        <v>257</v>
      </c>
      <c r="J126" s="224" t="s">
        <v>21</v>
      </c>
      <c r="K126" s="418" t="s">
        <v>819</v>
      </c>
      <c r="L126" s="308">
        <v>740.72</v>
      </c>
      <c r="M126" s="207"/>
    </row>
    <row r="127" spans="1:13" s="97" customFormat="1" ht="15.75">
      <c r="A127" s="286">
        <v>45327</v>
      </c>
      <c r="B127" s="196" t="s">
        <v>17</v>
      </c>
      <c r="C127" s="51" t="s">
        <v>38</v>
      </c>
      <c r="D127" s="316" t="s">
        <v>8</v>
      </c>
      <c r="E127" s="441">
        <v>5000</v>
      </c>
      <c r="F127" s="307">
        <f t="shared" si="1"/>
        <v>7.6536332945294125</v>
      </c>
      <c r="G127" s="51" t="s">
        <v>503</v>
      </c>
      <c r="H127" s="45"/>
      <c r="I127" s="45" t="s">
        <v>16</v>
      </c>
      <c r="J127" s="224" t="s">
        <v>21</v>
      </c>
      <c r="K127" s="418" t="s">
        <v>820</v>
      </c>
      <c r="L127" s="308">
        <v>653.28449999999998</v>
      </c>
      <c r="M127" s="248"/>
    </row>
    <row r="128" spans="1:13" s="97" customFormat="1" ht="15.75">
      <c r="A128" s="286">
        <v>45327</v>
      </c>
      <c r="B128" s="196" t="s">
        <v>17</v>
      </c>
      <c r="C128" s="51" t="s">
        <v>38</v>
      </c>
      <c r="D128" s="316" t="s">
        <v>8</v>
      </c>
      <c r="E128" s="441">
        <v>5000</v>
      </c>
      <c r="F128" s="307">
        <f t="shared" si="1"/>
        <v>7.6536332945294125</v>
      </c>
      <c r="G128" s="51" t="s">
        <v>504</v>
      </c>
      <c r="H128" s="45"/>
      <c r="I128" s="45" t="s">
        <v>15</v>
      </c>
      <c r="J128" s="224" t="s">
        <v>21</v>
      </c>
      <c r="K128" s="418" t="s">
        <v>820</v>
      </c>
      <c r="L128" s="308">
        <v>653.28449999999998</v>
      </c>
      <c r="M128" s="248"/>
    </row>
    <row r="129" spans="1:13" s="97" customFormat="1" ht="15.75">
      <c r="A129" s="286">
        <v>45327</v>
      </c>
      <c r="B129" s="196" t="s">
        <v>17</v>
      </c>
      <c r="C129" s="51" t="s">
        <v>38</v>
      </c>
      <c r="D129" s="316" t="s">
        <v>6</v>
      </c>
      <c r="E129" s="441">
        <v>5000</v>
      </c>
      <c r="F129" s="307">
        <f t="shared" si="1"/>
        <v>6.7501890052921478</v>
      </c>
      <c r="G129" s="51" t="s">
        <v>505</v>
      </c>
      <c r="H129" s="45"/>
      <c r="I129" s="36" t="s">
        <v>74</v>
      </c>
      <c r="J129" s="224" t="s">
        <v>21</v>
      </c>
      <c r="K129" s="418" t="s">
        <v>819</v>
      </c>
      <c r="L129" s="308">
        <v>740.72</v>
      </c>
      <c r="M129" s="248"/>
    </row>
    <row r="130" spans="1:13" s="97" customFormat="1" ht="15.75">
      <c r="A130" s="286">
        <v>45327</v>
      </c>
      <c r="B130" s="196" t="s">
        <v>17</v>
      </c>
      <c r="C130" s="51" t="s">
        <v>38</v>
      </c>
      <c r="D130" s="316" t="s">
        <v>5</v>
      </c>
      <c r="E130" s="441">
        <v>5000</v>
      </c>
      <c r="F130" s="307">
        <f t="shared" ref="F130:F193" si="2">E130/L130</f>
        <v>6.7501890052921478</v>
      </c>
      <c r="G130" s="51" t="s">
        <v>506</v>
      </c>
      <c r="H130" s="45"/>
      <c r="I130" s="45" t="s">
        <v>12</v>
      </c>
      <c r="J130" s="224" t="s">
        <v>21</v>
      </c>
      <c r="K130" s="418" t="s">
        <v>819</v>
      </c>
      <c r="L130" s="308">
        <v>740.72</v>
      </c>
      <c r="M130" s="248"/>
    </row>
    <row r="131" spans="1:13" s="97" customFormat="1" ht="15.75">
      <c r="A131" s="286">
        <v>45327</v>
      </c>
      <c r="B131" s="196" t="s">
        <v>17</v>
      </c>
      <c r="C131" s="51" t="s">
        <v>38</v>
      </c>
      <c r="D131" s="316" t="s">
        <v>7</v>
      </c>
      <c r="E131" s="441">
        <v>2500</v>
      </c>
      <c r="F131" s="307">
        <f t="shared" si="2"/>
        <v>3.3750945026460739</v>
      </c>
      <c r="G131" s="51" t="s">
        <v>507</v>
      </c>
      <c r="H131" s="45"/>
      <c r="I131" s="45" t="s">
        <v>13</v>
      </c>
      <c r="J131" s="224" t="s">
        <v>21</v>
      </c>
      <c r="K131" s="418" t="s">
        <v>819</v>
      </c>
      <c r="L131" s="308">
        <v>740.72</v>
      </c>
      <c r="M131" s="248"/>
    </row>
    <row r="132" spans="1:13" s="97" customFormat="1" ht="15.75">
      <c r="A132" s="286">
        <v>45327</v>
      </c>
      <c r="B132" s="196" t="s">
        <v>17</v>
      </c>
      <c r="C132" s="51" t="s">
        <v>38</v>
      </c>
      <c r="D132" s="316" t="s">
        <v>6</v>
      </c>
      <c r="E132" s="441">
        <v>2500</v>
      </c>
      <c r="F132" s="307">
        <f t="shared" si="2"/>
        <v>3.3750945026460739</v>
      </c>
      <c r="G132" s="51" t="s">
        <v>508</v>
      </c>
      <c r="H132" s="45"/>
      <c r="I132" s="45" t="s">
        <v>11</v>
      </c>
      <c r="J132" s="224" t="s">
        <v>21</v>
      </c>
      <c r="K132" s="418" t="s">
        <v>819</v>
      </c>
      <c r="L132" s="308">
        <v>740.72</v>
      </c>
      <c r="M132" s="248"/>
    </row>
    <row r="133" spans="1:13" s="97" customFormat="1" ht="15.75">
      <c r="A133" s="286">
        <v>45327</v>
      </c>
      <c r="B133" s="196" t="s">
        <v>17</v>
      </c>
      <c r="C133" s="51" t="s">
        <v>38</v>
      </c>
      <c r="D133" s="316" t="s">
        <v>6</v>
      </c>
      <c r="E133" s="441">
        <v>2500</v>
      </c>
      <c r="F133" s="307">
        <f t="shared" si="2"/>
        <v>3.3750945026460739</v>
      </c>
      <c r="G133" s="51" t="s">
        <v>509</v>
      </c>
      <c r="H133" s="45"/>
      <c r="I133" s="379" t="s">
        <v>54</v>
      </c>
      <c r="J133" s="224" t="s">
        <v>21</v>
      </c>
      <c r="K133" s="418" t="s">
        <v>819</v>
      </c>
      <c r="L133" s="308">
        <v>740.72</v>
      </c>
      <c r="M133" s="248"/>
    </row>
    <row r="134" spans="1:13" s="97" customFormat="1" ht="15.75">
      <c r="A134" s="286">
        <v>45327</v>
      </c>
      <c r="B134" s="196" t="s">
        <v>17</v>
      </c>
      <c r="C134" s="51" t="s">
        <v>38</v>
      </c>
      <c r="D134" s="316" t="s">
        <v>6</v>
      </c>
      <c r="E134" s="441">
        <v>2500</v>
      </c>
      <c r="F134" s="307">
        <f t="shared" si="2"/>
        <v>3.3750945026460739</v>
      </c>
      <c r="G134" s="51" t="s">
        <v>510</v>
      </c>
      <c r="H134" s="45"/>
      <c r="I134" s="93" t="s">
        <v>257</v>
      </c>
      <c r="J134" s="224" t="s">
        <v>21</v>
      </c>
      <c r="K134" s="418" t="s">
        <v>819</v>
      </c>
      <c r="L134" s="308">
        <v>740.72</v>
      </c>
      <c r="M134" s="248"/>
    </row>
    <row r="135" spans="1:13" s="97" customFormat="1" ht="15.75">
      <c r="A135" s="286">
        <v>45327</v>
      </c>
      <c r="B135" s="196" t="s">
        <v>17</v>
      </c>
      <c r="C135" s="51" t="s">
        <v>38</v>
      </c>
      <c r="D135" s="316" t="s">
        <v>5</v>
      </c>
      <c r="E135" s="441">
        <v>2500</v>
      </c>
      <c r="F135" s="307">
        <f t="shared" si="2"/>
        <v>3.3750945026460739</v>
      </c>
      <c r="G135" s="51" t="s">
        <v>511</v>
      </c>
      <c r="H135" s="45"/>
      <c r="I135" s="45" t="s">
        <v>24</v>
      </c>
      <c r="J135" s="224" t="s">
        <v>21</v>
      </c>
      <c r="K135" s="418" t="s">
        <v>819</v>
      </c>
      <c r="L135" s="308">
        <v>740.72</v>
      </c>
      <c r="M135" s="248"/>
    </row>
    <row r="136" spans="1:13" s="97" customFormat="1" ht="15.75">
      <c r="A136" s="286">
        <v>45327</v>
      </c>
      <c r="B136" s="196" t="s">
        <v>17</v>
      </c>
      <c r="C136" s="51" t="s">
        <v>38</v>
      </c>
      <c r="D136" s="316" t="s">
        <v>5</v>
      </c>
      <c r="E136" s="441">
        <v>2500</v>
      </c>
      <c r="F136" s="307">
        <f t="shared" si="2"/>
        <v>3.3750945026460739</v>
      </c>
      <c r="G136" s="51" t="s">
        <v>512</v>
      </c>
      <c r="H136" s="45"/>
      <c r="I136" s="45" t="s">
        <v>102</v>
      </c>
      <c r="J136" s="224" t="s">
        <v>21</v>
      </c>
      <c r="K136" s="418" t="s">
        <v>819</v>
      </c>
      <c r="L136" s="308">
        <v>740.72</v>
      </c>
      <c r="M136" s="248"/>
    </row>
    <row r="137" spans="1:13" s="97" customFormat="1" ht="15.75">
      <c r="A137" s="286">
        <v>45327</v>
      </c>
      <c r="B137" s="196" t="s">
        <v>17</v>
      </c>
      <c r="C137" s="51" t="s">
        <v>38</v>
      </c>
      <c r="D137" s="316" t="s">
        <v>5</v>
      </c>
      <c r="E137" s="441">
        <v>2500</v>
      </c>
      <c r="F137" s="307">
        <f t="shared" si="2"/>
        <v>3.3750945026460739</v>
      </c>
      <c r="G137" s="51" t="s">
        <v>513</v>
      </c>
      <c r="H137" s="45"/>
      <c r="I137" s="45" t="s">
        <v>122</v>
      </c>
      <c r="J137" s="224" t="s">
        <v>21</v>
      </c>
      <c r="K137" s="418" t="s">
        <v>819</v>
      </c>
      <c r="L137" s="308">
        <v>740.72</v>
      </c>
      <c r="M137" s="248"/>
    </row>
    <row r="138" spans="1:13" s="97" customFormat="1" ht="15.75">
      <c r="A138" s="286">
        <v>45327</v>
      </c>
      <c r="B138" s="196" t="s">
        <v>17</v>
      </c>
      <c r="C138" s="51" t="s">
        <v>38</v>
      </c>
      <c r="D138" s="316" t="s">
        <v>5</v>
      </c>
      <c r="E138" s="441">
        <v>2500</v>
      </c>
      <c r="F138" s="307">
        <f t="shared" si="2"/>
        <v>3.3750945026460739</v>
      </c>
      <c r="G138" s="51" t="s">
        <v>514</v>
      </c>
      <c r="H138" s="45"/>
      <c r="I138" s="377" t="s">
        <v>42</v>
      </c>
      <c r="J138" s="224" t="s">
        <v>21</v>
      </c>
      <c r="K138" s="418" t="s">
        <v>819</v>
      </c>
      <c r="L138" s="308">
        <v>740.72</v>
      </c>
      <c r="M138" s="248"/>
    </row>
    <row r="139" spans="1:13" s="97" customFormat="1" ht="15" customHeight="1">
      <c r="A139" s="286">
        <v>45327</v>
      </c>
      <c r="B139" s="196" t="s">
        <v>17</v>
      </c>
      <c r="C139" s="51" t="s">
        <v>38</v>
      </c>
      <c r="D139" s="316" t="s">
        <v>9</v>
      </c>
      <c r="E139" s="423">
        <v>2500</v>
      </c>
      <c r="F139" s="307">
        <f t="shared" si="2"/>
        <v>4.241313789359392</v>
      </c>
      <c r="G139" s="51" t="s">
        <v>515</v>
      </c>
      <c r="H139" s="45"/>
      <c r="I139" s="45" t="s">
        <v>243</v>
      </c>
      <c r="J139" s="224" t="s">
        <v>21</v>
      </c>
      <c r="K139" s="418" t="s">
        <v>821</v>
      </c>
      <c r="L139" s="308">
        <v>589.44000000000005</v>
      </c>
      <c r="M139" s="248"/>
    </row>
    <row r="140" spans="1:13" s="97" customFormat="1" ht="15.75">
      <c r="A140" s="286">
        <v>45327</v>
      </c>
      <c r="B140" s="196" t="s">
        <v>17</v>
      </c>
      <c r="C140" s="51" t="s">
        <v>38</v>
      </c>
      <c r="D140" s="316" t="s">
        <v>9</v>
      </c>
      <c r="E140" s="423">
        <v>2500</v>
      </c>
      <c r="F140" s="307">
        <f t="shared" si="2"/>
        <v>4.241313789359392</v>
      </c>
      <c r="G140" s="51" t="s">
        <v>516</v>
      </c>
      <c r="H140" s="45"/>
      <c r="I140" s="45" t="s">
        <v>14</v>
      </c>
      <c r="J140" s="224" t="s">
        <v>21</v>
      </c>
      <c r="K140" s="418" t="s">
        <v>821</v>
      </c>
      <c r="L140" s="308">
        <v>589.44000000000005</v>
      </c>
      <c r="M140" s="248"/>
    </row>
    <row r="141" spans="1:13" s="97" customFormat="1" ht="15.75">
      <c r="A141" s="286">
        <v>45327</v>
      </c>
      <c r="B141" s="41" t="s">
        <v>43</v>
      </c>
      <c r="C141" s="39" t="s">
        <v>53</v>
      </c>
      <c r="D141" s="42" t="s">
        <v>8</v>
      </c>
      <c r="E141" s="428">
        <v>2900</v>
      </c>
      <c r="F141" s="307">
        <f t="shared" si="2"/>
        <v>4.4391073108270591</v>
      </c>
      <c r="G141" s="51" t="s">
        <v>285</v>
      </c>
      <c r="H141" s="231"/>
      <c r="I141" s="93" t="s">
        <v>16</v>
      </c>
      <c r="J141" s="224" t="s">
        <v>21</v>
      </c>
      <c r="K141" s="418" t="s">
        <v>820</v>
      </c>
      <c r="L141" s="308">
        <v>653.28449999999998</v>
      </c>
      <c r="M141" s="248"/>
    </row>
    <row r="142" spans="1:13" s="97" customFormat="1" ht="15.75">
      <c r="A142" s="306">
        <v>45327</v>
      </c>
      <c r="B142" s="201" t="s">
        <v>73</v>
      </c>
      <c r="C142" s="329" t="s">
        <v>53</v>
      </c>
      <c r="D142" s="329" t="s">
        <v>8</v>
      </c>
      <c r="E142" s="478">
        <v>1600</v>
      </c>
      <c r="F142" s="307">
        <f t="shared" si="2"/>
        <v>2.4491626542494123</v>
      </c>
      <c r="G142" s="332" t="s">
        <v>276</v>
      </c>
      <c r="H142" s="231"/>
      <c r="I142" s="223" t="s">
        <v>15</v>
      </c>
      <c r="J142" s="224" t="s">
        <v>21</v>
      </c>
      <c r="K142" s="418" t="s">
        <v>820</v>
      </c>
      <c r="L142" s="308">
        <v>653.28449999999998</v>
      </c>
      <c r="M142" s="248"/>
    </row>
    <row r="143" spans="1:13" s="97" customFormat="1" ht="15.75">
      <c r="A143" s="286">
        <v>45327</v>
      </c>
      <c r="B143" s="41" t="s">
        <v>43</v>
      </c>
      <c r="C143" s="340" t="s">
        <v>53</v>
      </c>
      <c r="D143" s="42" t="s">
        <v>7</v>
      </c>
      <c r="E143" s="428">
        <v>1800</v>
      </c>
      <c r="F143" s="307">
        <f t="shared" si="2"/>
        <v>2.4300680419051734</v>
      </c>
      <c r="G143" s="51" t="s">
        <v>59</v>
      </c>
      <c r="H143" s="231"/>
      <c r="I143" s="232" t="s">
        <v>13</v>
      </c>
      <c r="J143" s="224" t="s">
        <v>21</v>
      </c>
      <c r="K143" s="418" t="s">
        <v>819</v>
      </c>
      <c r="L143" s="308">
        <v>740.72</v>
      </c>
      <c r="M143" s="248"/>
    </row>
    <row r="144" spans="1:13" s="97" customFormat="1" ht="15.75">
      <c r="A144" s="286">
        <v>45327</v>
      </c>
      <c r="B144" s="406" t="s">
        <v>793</v>
      </c>
      <c r="C144" s="39" t="s">
        <v>246</v>
      </c>
      <c r="D144" s="42" t="s">
        <v>7</v>
      </c>
      <c r="E144" s="428">
        <v>5700</v>
      </c>
      <c r="F144" s="307">
        <f t="shared" si="2"/>
        <v>7.6952154660330487</v>
      </c>
      <c r="G144" s="51" t="s">
        <v>69</v>
      </c>
      <c r="H144" s="231"/>
      <c r="I144" s="232" t="s">
        <v>13</v>
      </c>
      <c r="J144" s="224" t="s">
        <v>21</v>
      </c>
      <c r="K144" s="418" t="s">
        <v>819</v>
      </c>
      <c r="L144" s="308">
        <v>740.72</v>
      </c>
      <c r="M144" s="248"/>
    </row>
    <row r="145" spans="1:13" s="97" customFormat="1" ht="15.75" customHeight="1">
      <c r="A145" s="286">
        <v>45327</v>
      </c>
      <c r="B145" s="197" t="s">
        <v>43</v>
      </c>
      <c r="C145" s="39" t="s">
        <v>53</v>
      </c>
      <c r="D145" s="42" t="s">
        <v>6</v>
      </c>
      <c r="E145" s="428">
        <v>1950</v>
      </c>
      <c r="F145" s="307">
        <f t="shared" si="2"/>
        <v>2.6325737120639379</v>
      </c>
      <c r="G145" s="290" t="s">
        <v>60</v>
      </c>
      <c r="H145" s="231"/>
      <c r="I145" s="36" t="s">
        <v>74</v>
      </c>
      <c r="J145" s="224" t="s">
        <v>21</v>
      </c>
      <c r="K145" s="418" t="s">
        <v>819</v>
      </c>
      <c r="L145" s="308">
        <v>740.72</v>
      </c>
      <c r="M145" s="248"/>
    </row>
    <row r="146" spans="1:13" s="97" customFormat="1" ht="15.75" customHeight="1">
      <c r="A146" s="286">
        <v>45327</v>
      </c>
      <c r="B146" s="41" t="s">
        <v>43</v>
      </c>
      <c r="C146" s="39" t="s">
        <v>53</v>
      </c>
      <c r="D146" s="42" t="s">
        <v>6</v>
      </c>
      <c r="E146" s="428">
        <v>1500</v>
      </c>
      <c r="F146" s="307">
        <f t="shared" si="2"/>
        <v>2.0250567015876442</v>
      </c>
      <c r="G146" s="361" t="s">
        <v>127</v>
      </c>
      <c r="H146" s="231"/>
      <c r="I146" s="231" t="s">
        <v>11</v>
      </c>
      <c r="J146" s="224" t="s">
        <v>21</v>
      </c>
      <c r="K146" s="418" t="s">
        <v>819</v>
      </c>
      <c r="L146" s="308">
        <v>740.72</v>
      </c>
      <c r="M146" s="248"/>
    </row>
    <row r="147" spans="1:13" s="97" customFormat="1" ht="15.75" customHeight="1">
      <c r="A147" s="286">
        <v>45327</v>
      </c>
      <c r="B147" s="41" t="s">
        <v>43</v>
      </c>
      <c r="C147" s="39" t="s">
        <v>53</v>
      </c>
      <c r="D147" s="42" t="s">
        <v>9</v>
      </c>
      <c r="E147" s="425">
        <v>2900</v>
      </c>
      <c r="F147" s="307">
        <f t="shared" si="2"/>
        <v>4.9199239956568945</v>
      </c>
      <c r="G147" s="361" t="s">
        <v>256</v>
      </c>
      <c r="H147" s="293"/>
      <c r="I147" s="285" t="s">
        <v>243</v>
      </c>
      <c r="J147" s="224" t="s">
        <v>21</v>
      </c>
      <c r="K147" s="418" t="s">
        <v>821</v>
      </c>
      <c r="L147" s="308">
        <v>589.44000000000005</v>
      </c>
      <c r="M147" s="248"/>
    </row>
    <row r="148" spans="1:13" s="97" customFormat="1" ht="15.75" customHeight="1">
      <c r="A148" s="286">
        <v>45327</v>
      </c>
      <c r="B148" s="41" t="s">
        <v>43</v>
      </c>
      <c r="C148" s="39" t="s">
        <v>53</v>
      </c>
      <c r="D148" s="42" t="s">
        <v>5</v>
      </c>
      <c r="E148" s="456">
        <v>2200</v>
      </c>
      <c r="F148" s="307">
        <f t="shared" si="2"/>
        <v>2.9700831623285451</v>
      </c>
      <c r="G148" s="51" t="s">
        <v>56</v>
      </c>
      <c r="H148" s="231"/>
      <c r="I148" s="223" t="s">
        <v>42</v>
      </c>
      <c r="J148" s="224" t="s">
        <v>21</v>
      </c>
      <c r="K148" s="418" t="s">
        <v>819</v>
      </c>
      <c r="L148" s="308">
        <v>740.72</v>
      </c>
      <c r="M148" s="248"/>
    </row>
    <row r="149" spans="1:13" s="97" customFormat="1" ht="15.75" customHeight="1">
      <c r="A149" s="286">
        <v>45327</v>
      </c>
      <c r="B149" s="41" t="s">
        <v>414</v>
      </c>
      <c r="C149" s="39" t="s">
        <v>10</v>
      </c>
      <c r="D149" s="42" t="s">
        <v>113</v>
      </c>
      <c r="E149" s="425">
        <v>10000</v>
      </c>
      <c r="F149" s="307">
        <f t="shared" si="2"/>
        <v>16.965255157437568</v>
      </c>
      <c r="G149" s="51" t="s">
        <v>142</v>
      </c>
      <c r="H149" s="231"/>
      <c r="I149" s="231" t="s">
        <v>14</v>
      </c>
      <c r="J149" s="224" t="s">
        <v>21</v>
      </c>
      <c r="K149" s="418" t="s">
        <v>821</v>
      </c>
      <c r="L149" s="308">
        <v>589.44000000000005</v>
      </c>
      <c r="M149" s="248"/>
    </row>
    <row r="150" spans="1:13" s="97" customFormat="1" ht="15.75" customHeight="1">
      <c r="A150" s="286">
        <v>45327</v>
      </c>
      <c r="B150" s="41" t="s">
        <v>415</v>
      </c>
      <c r="C150" s="39" t="s">
        <v>246</v>
      </c>
      <c r="D150" s="42" t="s">
        <v>9</v>
      </c>
      <c r="E150" s="450">
        <v>10000</v>
      </c>
      <c r="F150" s="307">
        <f t="shared" si="2"/>
        <v>16.965255157437568</v>
      </c>
      <c r="G150" s="51" t="s">
        <v>145</v>
      </c>
      <c r="H150" s="298"/>
      <c r="I150" s="231" t="s">
        <v>14</v>
      </c>
      <c r="J150" s="224" t="s">
        <v>21</v>
      </c>
      <c r="K150" s="418" t="s">
        <v>821</v>
      </c>
      <c r="L150" s="308">
        <v>589.44000000000005</v>
      </c>
      <c r="M150" s="248"/>
    </row>
    <row r="151" spans="1:13" s="97" customFormat="1" ht="15.75" customHeight="1">
      <c r="A151" s="286">
        <v>45327</v>
      </c>
      <c r="B151" s="41" t="s">
        <v>416</v>
      </c>
      <c r="C151" s="39" t="s">
        <v>246</v>
      </c>
      <c r="D151" s="42" t="s">
        <v>9</v>
      </c>
      <c r="E151" s="450">
        <v>7000</v>
      </c>
      <c r="F151" s="307">
        <f t="shared" si="2"/>
        <v>11.875678610206297</v>
      </c>
      <c r="G151" s="51" t="s">
        <v>148</v>
      </c>
      <c r="H151" s="331"/>
      <c r="I151" s="231" t="s">
        <v>14</v>
      </c>
      <c r="J151" s="224" t="s">
        <v>21</v>
      </c>
      <c r="K151" s="418" t="s">
        <v>821</v>
      </c>
      <c r="L151" s="308">
        <v>589.44000000000005</v>
      </c>
      <c r="M151" s="248"/>
    </row>
    <row r="152" spans="1:13" s="97" customFormat="1" ht="15.75" customHeight="1">
      <c r="A152" s="286">
        <v>45327</v>
      </c>
      <c r="B152" s="41" t="s">
        <v>43</v>
      </c>
      <c r="C152" s="39" t="s">
        <v>53</v>
      </c>
      <c r="D152" s="42" t="s">
        <v>9</v>
      </c>
      <c r="E152" s="425">
        <v>3400</v>
      </c>
      <c r="F152" s="307">
        <f t="shared" si="2"/>
        <v>5.7681867535287727</v>
      </c>
      <c r="G152" s="51" t="s">
        <v>55</v>
      </c>
      <c r="H152" s="331"/>
      <c r="I152" s="250" t="s">
        <v>14</v>
      </c>
      <c r="J152" s="224" t="s">
        <v>21</v>
      </c>
      <c r="K152" s="418" t="s">
        <v>821</v>
      </c>
      <c r="L152" s="308">
        <v>589.44000000000005</v>
      </c>
      <c r="M152" s="248"/>
    </row>
    <row r="153" spans="1:13" s="97" customFormat="1" ht="15.75" customHeight="1">
      <c r="A153" s="286">
        <v>45327</v>
      </c>
      <c r="B153" s="41" t="s">
        <v>417</v>
      </c>
      <c r="C153" s="39" t="s">
        <v>53</v>
      </c>
      <c r="D153" s="42" t="s">
        <v>9</v>
      </c>
      <c r="E153" s="425">
        <v>3500</v>
      </c>
      <c r="F153" s="307">
        <f t="shared" si="2"/>
        <v>5.9378393051031484</v>
      </c>
      <c r="G153" s="51" t="s">
        <v>55</v>
      </c>
      <c r="H153" s="331"/>
      <c r="I153" s="231" t="s">
        <v>14</v>
      </c>
      <c r="J153" s="224" t="s">
        <v>21</v>
      </c>
      <c r="K153" s="418" t="s">
        <v>821</v>
      </c>
      <c r="L153" s="308">
        <v>589.44000000000005</v>
      </c>
      <c r="M153" s="248"/>
    </row>
    <row r="154" spans="1:13" s="97" customFormat="1" ht="15.75">
      <c r="A154" s="304">
        <v>45327</v>
      </c>
      <c r="B154" s="41" t="s">
        <v>43</v>
      </c>
      <c r="C154" s="39" t="s">
        <v>53</v>
      </c>
      <c r="D154" s="42" t="s">
        <v>5</v>
      </c>
      <c r="E154" s="273">
        <v>2000</v>
      </c>
      <c r="F154" s="307">
        <f t="shared" si="2"/>
        <v>2.700075602116859</v>
      </c>
      <c r="G154" s="361" t="s">
        <v>58</v>
      </c>
      <c r="H154" s="231"/>
      <c r="I154" s="232" t="s">
        <v>12</v>
      </c>
      <c r="J154" s="224" t="s">
        <v>21</v>
      </c>
      <c r="K154" s="418" t="s">
        <v>819</v>
      </c>
      <c r="L154" s="308">
        <v>740.72</v>
      </c>
      <c r="M154" s="248"/>
    </row>
    <row r="155" spans="1:13" s="97" customFormat="1" ht="15.75">
      <c r="A155" s="286">
        <v>45327</v>
      </c>
      <c r="B155" s="41" t="s">
        <v>43</v>
      </c>
      <c r="C155" s="39" t="s">
        <v>53</v>
      </c>
      <c r="D155" s="42" t="s">
        <v>5</v>
      </c>
      <c r="E155" s="428">
        <v>3600</v>
      </c>
      <c r="F155" s="307">
        <f t="shared" si="2"/>
        <v>4.8601360838103469</v>
      </c>
      <c r="G155" s="361" t="s">
        <v>274</v>
      </c>
      <c r="H155" s="93"/>
      <c r="I155" s="231" t="s">
        <v>24</v>
      </c>
      <c r="J155" s="224" t="s">
        <v>21</v>
      </c>
      <c r="K155" s="418" t="s">
        <v>819</v>
      </c>
      <c r="L155" s="308">
        <v>740.72</v>
      </c>
      <c r="M155" s="248"/>
    </row>
    <row r="156" spans="1:13" s="97" customFormat="1" ht="15.75">
      <c r="A156" s="286">
        <v>45327</v>
      </c>
      <c r="B156" s="41" t="s">
        <v>43</v>
      </c>
      <c r="C156" s="39" t="s">
        <v>53</v>
      </c>
      <c r="D156" s="252" t="s">
        <v>6</v>
      </c>
      <c r="E156" s="273">
        <v>2000</v>
      </c>
      <c r="F156" s="307">
        <f t="shared" si="2"/>
        <v>2.700075602116859</v>
      </c>
      <c r="G156" s="361" t="s">
        <v>90</v>
      </c>
      <c r="H156" s="231"/>
      <c r="I156" s="232" t="s">
        <v>54</v>
      </c>
      <c r="J156" s="224" t="s">
        <v>21</v>
      </c>
      <c r="K156" s="418" t="s">
        <v>819</v>
      </c>
      <c r="L156" s="308">
        <v>740.72</v>
      </c>
      <c r="M156" s="248"/>
    </row>
    <row r="157" spans="1:13" s="97" customFormat="1" ht="15.75">
      <c r="A157" s="286">
        <v>45327</v>
      </c>
      <c r="B157" s="41" t="s">
        <v>43</v>
      </c>
      <c r="C157" s="39" t="s">
        <v>53</v>
      </c>
      <c r="D157" s="42" t="s">
        <v>6</v>
      </c>
      <c r="E157" s="428">
        <v>1400</v>
      </c>
      <c r="F157" s="307">
        <f t="shared" si="2"/>
        <v>1.8900529214818014</v>
      </c>
      <c r="G157" s="51" t="s">
        <v>156</v>
      </c>
      <c r="H157" s="92"/>
      <c r="I157" s="93" t="s">
        <v>257</v>
      </c>
      <c r="J157" s="224" t="s">
        <v>21</v>
      </c>
      <c r="K157" s="418" t="s">
        <v>819</v>
      </c>
      <c r="L157" s="308">
        <v>740.72</v>
      </c>
      <c r="M157" s="207"/>
    </row>
    <row r="158" spans="1:13" s="97" customFormat="1" ht="15.75">
      <c r="A158" s="286">
        <v>45327</v>
      </c>
      <c r="B158" s="41" t="s">
        <v>43</v>
      </c>
      <c r="C158" s="39" t="s">
        <v>53</v>
      </c>
      <c r="D158" s="42" t="s">
        <v>5</v>
      </c>
      <c r="E158" s="457">
        <v>1950</v>
      </c>
      <c r="F158" s="307">
        <f t="shared" si="2"/>
        <v>2.6325737120639379</v>
      </c>
      <c r="G158" s="364" t="s">
        <v>126</v>
      </c>
      <c r="H158" s="321"/>
      <c r="I158" s="36" t="s">
        <v>122</v>
      </c>
      <c r="J158" s="224" t="s">
        <v>21</v>
      </c>
      <c r="K158" s="418" t="s">
        <v>819</v>
      </c>
      <c r="L158" s="308">
        <v>740.72</v>
      </c>
      <c r="M158" s="207"/>
    </row>
    <row r="159" spans="1:13" s="97" customFormat="1" ht="15.75">
      <c r="A159" s="286">
        <v>45328</v>
      </c>
      <c r="B159" s="196" t="s">
        <v>17</v>
      </c>
      <c r="C159" s="51" t="s">
        <v>38</v>
      </c>
      <c r="D159" s="316" t="s">
        <v>8</v>
      </c>
      <c r="E159" s="441">
        <v>5000</v>
      </c>
      <c r="F159" s="307">
        <f t="shared" si="2"/>
        <v>7.6536332945294125</v>
      </c>
      <c r="G159" s="51" t="s">
        <v>517</v>
      </c>
      <c r="H159" s="45"/>
      <c r="I159" s="45" t="s">
        <v>16</v>
      </c>
      <c r="J159" s="224" t="s">
        <v>21</v>
      </c>
      <c r="K159" s="418" t="s">
        <v>820</v>
      </c>
      <c r="L159" s="308">
        <v>653.28449999999998</v>
      </c>
      <c r="M159" s="248"/>
    </row>
    <row r="160" spans="1:13" s="97" customFormat="1" ht="15.75">
      <c r="A160" s="286">
        <v>45328</v>
      </c>
      <c r="B160" s="196" t="s">
        <v>17</v>
      </c>
      <c r="C160" s="51" t="s">
        <v>38</v>
      </c>
      <c r="D160" s="316" t="s">
        <v>8</v>
      </c>
      <c r="E160" s="441">
        <v>5000</v>
      </c>
      <c r="F160" s="307">
        <f t="shared" si="2"/>
        <v>7.6536332945294125</v>
      </c>
      <c r="G160" s="51" t="s">
        <v>518</v>
      </c>
      <c r="H160" s="45"/>
      <c r="I160" s="45" t="s">
        <v>15</v>
      </c>
      <c r="J160" s="224" t="s">
        <v>21</v>
      </c>
      <c r="K160" s="418" t="s">
        <v>820</v>
      </c>
      <c r="L160" s="308">
        <v>653.28449999999998</v>
      </c>
      <c r="M160" s="248"/>
    </row>
    <row r="161" spans="1:13" s="97" customFormat="1" ht="15.75">
      <c r="A161" s="286">
        <v>45328</v>
      </c>
      <c r="B161" s="196" t="s">
        <v>17</v>
      </c>
      <c r="C161" s="51" t="s">
        <v>38</v>
      </c>
      <c r="D161" s="316" t="s">
        <v>6</v>
      </c>
      <c r="E161" s="441">
        <v>5000</v>
      </c>
      <c r="F161" s="307">
        <f t="shared" si="2"/>
        <v>6.7501890052921478</v>
      </c>
      <c r="G161" s="51" t="s">
        <v>519</v>
      </c>
      <c r="H161" s="45"/>
      <c r="I161" s="36" t="s">
        <v>74</v>
      </c>
      <c r="J161" s="224" t="s">
        <v>21</v>
      </c>
      <c r="K161" s="418" t="s">
        <v>819</v>
      </c>
      <c r="L161" s="308">
        <v>740.72</v>
      </c>
      <c r="M161" s="248"/>
    </row>
    <row r="162" spans="1:13" s="97" customFormat="1" ht="15.75">
      <c r="A162" s="286">
        <v>45328</v>
      </c>
      <c r="B162" s="196" t="s">
        <v>17</v>
      </c>
      <c r="C162" s="51" t="s">
        <v>38</v>
      </c>
      <c r="D162" s="316" t="s">
        <v>5</v>
      </c>
      <c r="E162" s="441">
        <v>5000</v>
      </c>
      <c r="F162" s="307">
        <f t="shared" si="2"/>
        <v>6.7501890052921478</v>
      </c>
      <c r="G162" s="51" t="s">
        <v>520</v>
      </c>
      <c r="H162" s="45"/>
      <c r="I162" s="45" t="s">
        <v>12</v>
      </c>
      <c r="J162" s="224" t="s">
        <v>21</v>
      </c>
      <c r="K162" s="418" t="s">
        <v>819</v>
      </c>
      <c r="L162" s="308">
        <v>740.72</v>
      </c>
      <c r="M162" s="248"/>
    </row>
    <row r="163" spans="1:13" s="97" customFormat="1" ht="15.75">
      <c r="A163" s="286">
        <v>45328</v>
      </c>
      <c r="B163" s="196" t="s">
        <v>17</v>
      </c>
      <c r="C163" s="51" t="s">
        <v>38</v>
      </c>
      <c r="D163" s="316" t="s">
        <v>7</v>
      </c>
      <c r="E163" s="441">
        <v>2500</v>
      </c>
      <c r="F163" s="307">
        <f t="shared" si="2"/>
        <v>3.3750945026460739</v>
      </c>
      <c r="G163" s="51" t="s">
        <v>521</v>
      </c>
      <c r="H163" s="45"/>
      <c r="I163" s="379" t="s">
        <v>13</v>
      </c>
      <c r="J163" s="224" t="s">
        <v>21</v>
      </c>
      <c r="K163" s="418" t="s">
        <v>819</v>
      </c>
      <c r="L163" s="308">
        <v>740.72</v>
      </c>
      <c r="M163" s="248"/>
    </row>
    <row r="164" spans="1:13" s="97" customFormat="1" ht="15.75">
      <c r="A164" s="286">
        <v>45328</v>
      </c>
      <c r="B164" s="196" t="s">
        <v>17</v>
      </c>
      <c r="C164" s="51" t="s">
        <v>38</v>
      </c>
      <c r="D164" s="316" t="s">
        <v>6</v>
      </c>
      <c r="E164" s="441">
        <v>2500</v>
      </c>
      <c r="F164" s="307">
        <f t="shared" si="2"/>
        <v>3.3750945026460739</v>
      </c>
      <c r="G164" s="51" t="s">
        <v>522</v>
      </c>
      <c r="H164" s="45"/>
      <c r="I164" s="45" t="s">
        <v>11</v>
      </c>
      <c r="J164" s="224" t="s">
        <v>21</v>
      </c>
      <c r="K164" s="418" t="s">
        <v>819</v>
      </c>
      <c r="L164" s="308">
        <v>740.72</v>
      </c>
      <c r="M164" s="248"/>
    </row>
    <row r="165" spans="1:13" s="97" customFormat="1" ht="15.75">
      <c r="A165" s="286">
        <v>45328</v>
      </c>
      <c r="B165" s="196" t="s">
        <v>17</v>
      </c>
      <c r="C165" s="51" t="s">
        <v>38</v>
      </c>
      <c r="D165" s="316" t="s">
        <v>6</v>
      </c>
      <c r="E165" s="441">
        <v>2500</v>
      </c>
      <c r="F165" s="307">
        <f t="shared" si="2"/>
        <v>3.3750945026460739</v>
      </c>
      <c r="G165" s="51" t="s">
        <v>523</v>
      </c>
      <c r="H165" s="45"/>
      <c r="I165" s="45" t="s">
        <v>54</v>
      </c>
      <c r="J165" s="224" t="s">
        <v>21</v>
      </c>
      <c r="K165" s="418" t="s">
        <v>819</v>
      </c>
      <c r="L165" s="308">
        <v>740.72</v>
      </c>
      <c r="M165" s="248"/>
    </row>
    <row r="166" spans="1:13" s="97" customFormat="1" ht="15.75">
      <c r="A166" s="286">
        <v>45328</v>
      </c>
      <c r="B166" s="196" t="s">
        <v>17</v>
      </c>
      <c r="C166" s="51" t="s">
        <v>38</v>
      </c>
      <c r="D166" s="316" t="s">
        <v>6</v>
      </c>
      <c r="E166" s="441">
        <v>2500</v>
      </c>
      <c r="F166" s="307">
        <f t="shared" si="2"/>
        <v>3.3750945026460739</v>
      </c>
      <c r="G166" s="51" t="s">
        <v>524</v>
      </c>
      <c r="H166" s="45"/>
      <c r="I166" s="93" t="s">
        <v>257</v>
      </c>
      <c r="J166" s="224" t="s">
        <v>21</v>
      </c>
      <c r="K166" s="418" t="s">
        <v>819</v>
      </c>
      <c r="L166" s="308">
        <v>740.72</v>
      </c>
      <c r="M166" s="248"/>
    </row>
    <row r="167" spans="1:13" s="97" customFormat="1" ht="15.75">
      <c r="A167" s="286">
        <v>45328</v>
      </c>
      <c r="B167" s="196" t="s">
        <v>17</v>
      </c>
      <c r="C167" s="51" t="s">
        <v>38</v>
      </c>
      <c r="D167" s="316" t="s">
        <v>5</v>
      </c>
      <c r="E167" s="441">
        <v>2500</v>
      </c>
      <c r="F167" s="307">
        <f t="shared" si="2"/>
        <v>3.3750945026460739</v>
      </c>
      <c r="G167" s="51" t="s">
        <v>525</v>
      </c>
      <c r="H167" s="45"/>
      <c r="I167" s="45" t="s">
        <v>24</v>
      </c>
      <c r="J167" s="224" t="s">
        <v>21</v>
      </c>
      <c r="K167" s="418" t="s">
        <v>819</v>
      </c>
      <c r="L167" s="308">
        <v>740.72</v>
      </c>
      <c r="M167" s="248"/>
    </row>
    <row r="168" spans="1:13" s="97" customFormat="1" ht="15.75">
      <c r="A168" s="286">
        <v>45328</v>
      </c>
      <c r="B168" s="196" t="s">
        <v>17</v>
      </c>
      <c r="C168" s="51" t="s">
        <v>38</v>
      </c>
      <c r="D168" s="316" t="s">
        <v>5</v>
      </c>
      <c r="E168" s="441">
        <v>2500</v>
      </c>
      <c r="F168" s="307">
        <f t="shared" si="2"/>
        <v>3.3750945026460739</v>
      </c>
      <c r="G168" s="51" t="s">
        <v>526</v>
      </c>
      <c r="H168" s="45"/>
      <c r="I168" s="377" t="s">
        <v>102</v>
      </c>
      <c r="J168" s="224" t="s">
        <v>21</v>
      </c>
      <c r="K168" s="418" t="s">
        <v>819</v>
      </c>
      <c r="L168" s="308">
        <v>740.72</v>
      </c>
      <c r="M168" s="248"/>
    </row>
    <row r="169" spans="1:13" s="97" customFormat="1" ht="15.75">
      <c r="A169" s="286">
        <v>45328</v>
      </c>
      <c r="B169" s="196" t="s">
        <v>17</v>
      </c>
      <c r="C169" s="51" t="s">
        <v>38</v>
      </c>
      <c r="D169" s="316" t="s">
        <v>5</v>
      </c>
      <c r="E169" s="441">
        <v>2500</v>
      </c>
      <c r="F169" s="307">
        <f t="shared" si="2"/>
        <v>3.3750945026460739</v>
      </c>
      <c r="G169" s="51" t="s">
        <v>527</v>
      </c>
      <c r="H169" s="45"/>
      <c r="I169" s="45" t="s">
        <v>122</v>
      </c>
      <c r="J169" s="224" t="s">
        <v>21</v>
      </c>
      <c r="K169" s="418" t="s">
        <v>819</v>
      </c>
      <c r="L169" s="308">
        <v>740.72</v>
      </c>
      <c r="M169" s="248"/>
    </row>
    <row r="170" spans="1:13" s="97" customFormat="1" ht="15" customHeight="1">
      <c r="A170" s="286">
        <v>45328</v>
      </c>
      <c r="B170" s="196" t="s">
        <v>17</v>
      </c>
      <c r="C170" s="51" t="s">
        <v>38</v>
      </c>
      <c r="D170" s="316" t="s">
        <v>5</v>
      </c>
      <c r="E170" s="441">
        <v>2500</v>
      </c>
      <c r="F170" s="307">
        <f t="shared" si="2"/>
        <v>3.3750945026460739</v>
      </c>
      <c r="G170" s="51" t="s">
        <v>528</v>
      </c>
      <c r="H170" s="45"/>
      <c r="I170" s="45" t="s">
        <v>42</v>
      </c>
      <c r="J170" s="224" t="s">
        <v>21</v>
      </c>
      <c r="K170" s="418" t="s">
        <v>819</v>
      </c>
      <c r="L170" s="308">
        <v>740.72</v>
      </c>
      <c r="M170" s="248"/>
    </row>
    <row r="171" spans="1:13" s="97" customFormat="1" ht="15.75">
      <c r="A171" s="286">
        <v>45328</v>
      </c>
      <c r="B171" s="196" t="s">
        <v>17</v>
      </c>
      <c r="C171" s="51" t="s">
        <v>38</v>
      </c>
      <c r="D171" s="316" t="s">
        <v>9</v>
      </c>
      <c r="E171" s="423">
        <v>2500</v>
      </c>
      <c r="F171" s="307">
        <f t="shared" si="2"/>
        <v>4.241313789359392</v>
      </c>
      <c r="G171" s="51" t="s">
        <v>529</v>
      </c>
      <c r="H171" s="45"/>
      <c r="I171" s="45" t="s">
        <v>243</v>
      </c>
      <c r="J171" s="224" t="s">
        <v>21</v>
      </c>
      <c r="K171" s="418" t="s">
        <v>821</v>
      </c>
      <c r="L171" s="308">
        <v>589.44000000000005</v>
      </c>
      <c r="M171" s="248"/>
    </row>
    <row r="172" spans="1:13" s="97" customFormat="1" ht="15.75">
      <c r="A172" s="286">
        <v>45328</v>
      </c>
      <c r="B172" s="196" t="s">
        <v>17</v>
      </c>
      <c r="C172" s="51" t="s">
        <v>38</v>
      </c>
      <c r="D172" s="316" t="s">
        <v>9</v>
      </c>
      <c r="E172" s="423">
        <v>2500</v>
      </c>
      <c r="F172" s="307">
        <f t="shared" si="2"/>
        <v>4.241313789359392</v>
      </c>
      <c r="G172" s="51" t="s">
        <v>530</v>
      </c>
      <c r="H172" s="45"/>
      <c r="I172" s="45" t="s">
        <v>14</v>
      </c>
      <c r="J172" s="224" t="s">
        <v>21</v>
      </c>
      <c r="K172" s="418" t="s">
        <v>821</v>
      </c>
      <c r="L172" s="308">
        <v>589.44000000000005</v>
      </c>
      <c r="M172" s="248"/>
    </row>
    <row r="173" spans="1:13" s="97" customFormat="1" ht="15.75">
      <c r="A173" s="286">
        <v>45328</v>
      </c>
      <c r="B173" s="41" t="s">
        <v>43</v>
      </c>
      <c r="C173" s="39" t="s">
        <v>53</v>
      </c>
      <c r="D173" s="42" t="s">
        <v>8</v>
      </c>
      <c r="E173" s="428">
        <v>2900</v>
      </c>
      <c r="F173" s="307">
        <f t="shared" si="2"/>
        <v>4.4391073108270591</v>
      </c>
      <c r="G173" s="51" t="s">
        <v>285</v>
      </c>
      <c r="H173" s="231"/>
      <c r="I173" s="93" t="s">
        <v>16</v>
      </c>
      <c r="J173" s="224" t="s">
        <v>21</v>
      </c>
      <c r="K173" s="418" t="s">
        <v>820</v>
      </c>
      <c r="L173" s="308">
        <v>653.28449999999998</v>
      </c>
      <c r="M173" s="248"/>
    </row>
    <row r="174" spans="1:13" s="97" customFormat="1" ht="15.75">
      <c r="A174" s="306">
        <v>45328</v>
      </c>
      <c r="B174" s="201" t="s">
        <v>73</v>
      </c>
      <c r="C174" s="329" t="s">
        <v>53</v>
      </c>
      <c r="D174" s="329" t="s">
        <v>8</v>
      </c>
      <c r="E174" s="478">
        <v>1750</v>
      </c>
      <c r="F174" s="307">
        <f t="shared" si="2"/>
        <v>2.6787716530852945</v>
      </c>
      <c r="G174" s="332" t="s">
        <v>276</v>
      </c>
      <c r="H174" s="231"/>
      <c r="I174" s="223" t="s">
        <v>15</v>
      </c>
      <c r="J174" s="224" t="s">
        <v>21</v>
      </c>
      <c r="K174" s="418" t="s">
        <v>820</v>
      </c>
      <c r="L174" s="308">
        <v>653.28449999999998</v>
      </c>
      <c r="M174" s="248"/>
    </row>
    <row r="175" spans="1:13" s="97" customFormat="1" ht="15.75">
      <c r="A175" s="286">
        <v>45328</v>
      </c>
      <c r="B175" s="41" t="s">
        <v>43</v>
      </c>
      <c r="C175" s="340" t="s">
        <v>53</v>
      </c>
      <c r="D175" s="42" t="s">
        <v>7</v>
      </c>
      <c r="E175" s="428">
        <v>1800</v>
      </c>
      <c r="F175" s="307">
        <f t="shared" si="2"/>
        <v>2.4300680419051734</v>
      </c>
      <c r="G175" s="51" t="s">
        <v>59</v>
      </c>
      <c r="H175" s="231"/>
      <c r="I175" s="232" t="s">
        <v>13</v>
      </c>
      <c r="J175" s="224" t="s">
        <v>21</v>
      </c>
      <c r="K175" s="418" t="s">
        <v>819</v>
      </c>
      <c r="L175" s="308">
        <v>740.72</v>
      </c>
      <c r="M175" s="248"/>
    </row>
    <row r="176" spans="1:13" s="97" customFormat="1" ht="15.75">
      <c r="A176" s="286">
        <v>45328</v>
      </c>
      <c r="B176" s="197" t="s">
        <v>43</v>
      </c>
      <c r="C176" s="39" t="s">
        <v>53</v>
      </c>
      <c r="D176" s="42" t="s">
        <v>6</v>
      </c>
      <c r="E176" s="428">
        <v>1900</v>
      </c>
      <c r="F176" s="307">
        <f t="shared" si="2"/>
        <v>2.5650718220110162</v>
      </c>
      <c r="G176" s="290" t="s">
        <v>60</v>
      </c>
      <c r="H176" s="231"/>
      <c r="I176" s="36" t="s">
        <v>74</v>
      </c>
      <c r="J176" s="224" t="s">
        <v>21</v>
      </c>
      <c r="K176" s="418" t="s">
        <v>819</v>
      </c>
      <c r="L176" s="308">
        <v>740.72</v>
      </c>
      <c r="M176" s="248"/>
    </row>
    <row r="177" spans="1:13" s="97" customFormat="1" ht="15.75">
      <c r="A177" s="286">
        <v>45328</v>
      </c>
      <c r="B177" s="41" t="s">
        <v>43</v>
      </c>
      <c r="C177" s="39" t="s">
        <v>53</v>
      </c>
      <c r="D177" s="42" t="s">
        <v>6</v>
      </c>
      <c r="E177" s="428">
        <v>1500</v>
      </c>
      <c r="F177" s="307">
        <f t="shared" si="2"/>
        <v>2.0250567015876442</v>
      </c>
      <c r="G177" s="361" t="s">
        <v>127</v>
      </c>
      <c r="H177" s="231"/>
      <c r="I177" s="231" t="s">
        <v>11</v>
      </c>
      <c r="J177" s="224" t="s">
        <v>21</v>
      </c>
      <c r="K177" s="418" t="s">
        <v>819</v>
      </c>
      <c r="L177" s="308">
        <v>740.72</v>
      </c>
      <c r="M177" s="248"/>
    </row>
    <row r="178" spans="1:13" s="97" customFormat="1" ht="15.75">
      <c r="A178" s="286">
        <v>45328</v>
      </c>
      <c r="B178" s="41" t="s">
        <v>43</v>
      </c>
      <c r="C178" s="39" t="s">
        <v>53</v>
      </c>
      <c r="D178" s="42" t="s">
        <v>9</v>
      </c>
      <c r="E178" s="425">
        <v>1700</v>
      </c>
      <c r="F178" s="307">
        <f t="shared" si="2"/>
        <v>2.8840933767643864</v>
      </c>
      <c r="G178" s="361" t="s">
        <v>256</v>
      </c>
      <c r="H178" s="293"/>
      <c r="I178" s="285" t="s">
        <v>243</v>
      </c>
      <c r="J178" s="224" t="s">
        <v>21</v>
      </c>
      <c r="K178" s="418" t="s">
        <v>821</v>
      </c>
      <c r="L178" s="308">
        <v>589.44000000000005</v>
      </c>
      <c r="M178" s="248"/>
    </row>
    <row r="179" spans="1:13" s="97" customFormat="1" ht="15.75">
      <c r="A179" s="286">
        <v>45328</v>
      </c>
      <c r="B179" s="41" t="s">
        <v>43</v>
      </c>
      <c r="C179" s="39" t="s">
        <v>53</v>
      </c>
      <c r="D179" s="42" t="s">
        <v>5</v>
      </c>
      <c r="E179" s="456">
        <v>3900</v>
      </c>
      <c r="F179" s="307">
        <f t="shared" si="2"/>
        <v>5.2651474241278757</v>
      </c>
      <c r="G179" s="51" t="s">
        <v>56</v>
      </c>
      <c r="H179" s="231"/>
      <c r="I179" s="223" t="s">
        <v>42</v>
      </c>
      <c r="J179" s="224" t="s">
        <v>21</v>
      </c>
      <c r="K179" s="418" t="s">
        <v>819</v>
      </c>
      <c r="L179" s="308">
        <v>740.72</v>
      </c>
      <c r="M179" s="248"/>
    </row>
    <row r="180" spans="1:13" s="97" customFormat="1" ht="15.75">
      <c r="A180" s="286">
        <v>45328</v>
      </c>
      <c r="B180" s="41" t="s">
        <v>43</v>
      </c>
      <c r="C180" s="39" t="s">
        <v>53</v>
      </c>
      <c r="D180" s="42" t="s">
        <v>9</v>
      </c>
      <c r="E180" s="450">
        <v>2800</v>
      </c>
      <c r="F180" s="307">
        <f t="shared" si="2"/>
        <v>4.7502714440825189</v>
      </c>
      <c r="G180" s="51" t="s">
        <v>55</v>
      </c>
      <c r="H180" s="331"/>
      <c r="I180" s="231" t="s">
        <v>14</v>
      </c>
      <c r="J180" s="224" t="s">
        <v>21</v>
      </c>
      <c r="K180" s="418" t="s">
        <v>821</v>
      </c>
      <c r="L180" s="308">
        <v>589.44000000000005</v>
      </c>
      <c r="M180" s="248"/>
    </row>
    <row r="181" spans="1:13" s="97" customFormat="1" ht="15.75">
      <c r="A181" s="286">
        <v>45328</v>
      </c>
      <c r="B181" s="41" t="s">
        <v>147</v>
      </c>
      <c r="C181" s="225" t="s">
        <v>47</v>
      </c>
      <c r="D181" s="42" t="s">
        <v>9</v>
      </c>
      <c r="E181" s="425">
        <v>12000</v>
      </c>
      <c r="F181" s="307">
        <f t="shared" si="2"/>
        <v>20.358306188925081</v>
      </c>
      <c r="G181" s="51" t="s">
        <v>149</v>
      </c>
      <c r="H181" s="331"/>
      <c r="I181" s="231" t="s">
        <v>14</v>
      </c>
      <c r="J181" s="224" t="s">
        <v>21</v>
      </c>
      <c r="K181" s="418" t="s">
        <v>821</v>
      </c>
      <c r="L181" s="308">
        <v>589.44000000000005</v>
      </c>
      <c r="M181" s="248"/>
    </row>
    <row r="182" spans="1:13" s="97" customFormat="1" ht="15.75">
      <c r="A182" s="304">
        <v>45328</v>
      </c>
      <c r="B182" s="41" t="s">
        <v>409</v>
      </c>
      <c r="C182" s="39" t="s">
        <v>53</v>
      </c>
      <c r="D182" s="42" t="s">
        <v>5</v>
      </c>
      <c r="E182" s="273">
        <v>2000</v>
      </c>
      <c r="F182" s="307">
        <f t="shared" si="2"/>
        <v>2.700075602116859</v>
      </c>
      <c r="G182" s="361" t="s">
        <v>121</v>
      </c>
      <c r="H182" s="231"/>
      <c r="I182" s="232" t="s">
        <v>12</v>
      </c>
      <c r="J182" s="224" t="s">
        <v>21</v>
      </c>
      <c r="K182" s="418" t="s">
        <v>819</v>
      </c>
      <c r="L182" s="308">
        <v>740.72</v>
      </c>
      <c r="M182" s="248"/>
    </row>
    <row r="183" spans="1:13" s="97" customFormat="1" ht="15.75">
      <c r="A183" s="304">
        <v>45328</v>
      </c>
      <c r="B183" s="41" t="s">
        <v>43</v>
      </c>
      <c r="C183" s="39" t="s">
        <v>53</v>
      </c>
      <c r="D183" s="42" t="s">
        <v>5</v>
      </c>
      <c r="E183" s="273">
        <v>1750</v>
      </c>
      <c r="F183" s="307">
        <f t="shared" si="2"/>
        <v>2.3625661518522518</v>
      </c>
      <c r="G183" s="361" t="s">
        <v>58</v>
      </c>
      <c r="H183" s="298"/>
      <c r="I183" s="296" t="s">
        <v>12</v>
      </c>
      <c r="J183" s="224" t="s">
        <v>21</v>
      </c>
      <c r="K183" s="418" t="s">
        <v>819</v>
      </c>
      <c r="L183" s="308">
        <v>740.72</v>
      </c>
      <c r="M183" s="248"/>
    </row>
    <row r="184" spans="1:13" s="97" customFormat="1" ht="15.75">
      <c r="A184" s="304">
        <v>45328</v>
      </c>
      <c r="B184" s="41" t="s">
        <v>44</v>
      </c>
      <c r="C184" s="39" t="s">
        <v>132</v>
      </c>
      <c r="D184" s="42" t="s">
        <v>5</v>
      </c>
      <c r="E184" s="273">
        <v>5000</v>
      </c>
      <c r="F184" s="307">
        <f t="shared" si="2"/>
        <v>6.7501890052921478</v>
      </c>
      <c r="G184" s="361" t="s">
        <v>58</v>
      </c>
      <c r="H184" s="331"/>
      <c r="I184" s="232" t="s">
        <v>12</v>
      </c>
      <c r="J184" s="224" t="s">
        <v>21</v>
      </c>
      <c r="K184" s="418" t="s">
        <v>819</v>
      </c>
      <c r="L184" s="308">
        <v>740.72</v>
      </c>
      <c r="M184" s="248"/>
    </row>
    <row r="185" spans="1:13" s="97" customFormat="1" ht="15.75" customHeight="1">
      <c r="A185" s="304">
        <v>45328</v>
      </c>
      <c r="B185" s="41" t="s">
        <v>408</v>
      </c>
      <c r="C185" s="39" t="s">
        <v>272</v>
      </c>
      <c r="D185" s="42" t="s">
        <v>5</v>
      </c>
      <c r="E185" s="273">
        <v>10000</v>
      </c>
      <c r="F185" s="307">
        <f t="shared" si="2"/>
        <v>13.500378010584296</v>
      </c>
      <c r="G185" s="361" t="s">
        <v>133</v>
      </c>
      <c r="H185" s="331"/>
      <c r="I185" s="232" t="s">
        <v>12</v>
      </c>
      <c r="J185" s="224" t="s">
        <v>21</v>
      </c>
      <c r="K185" s="418" t="s">
        <v>819</v>
      </c>
      <c r="L185" s="308">
        <v>740.72</v>
      </c>
      <c r="M185" s="248"/>
    </row>
    <row r="186" spans="1:13" s="97" customFormat="1" ht="15.75">
      <c r="A186" s="286">
        <v>45328</v>
      </c>
      <c r="B186" s="41" t="s">
        <v>270</v>
      </c>
      <c r="C186" s="39" t="s">
        <v>53</v>
      </c>
      <c r="D186" s="42" t="s">
        <v>5</v>
      </c>
      <c r="E186" s="428">
        <v>3000</v>
      </c>
      <c r="F186" s="307">
        <f t="shared" si="2"/>
        <v>4.0501134031752883</v>
      </c>
      <c r="G186" s="361" t="s">
        <v>271</v>
      </c>
      <c r="H186" s="93">
        <v>1</v>
      </c>
      <c r="I186" s="231" t="s">
        <v>24</v>
      </c>
      <c r="J186" s="224" t="s">
        <v>21</v>
      </c>
      <c r="K186" s="418" t="s">
        <v>819</v>
      </c>
      <c r="L186" s="308">
        <v>740.72</v>
      </c>
      <c r="M186" s="248"/>
    </row>
    <row r="187" spans="1:13" s="97" customFormat="1" ht="15.75">
      <c r="A187" s="286">
        <v>45328</v>
      </c>
      <c r="B187" s="41" t="s">
        <v>369</v>
      </c>
      <c r="C187" s="39" t="s">
        <v>53</v>
      </c>
      <c r="D187" s="42" t="s">
        <v>5</v>
      </c>
      <c r="E187" s="428">
        <v>2500</v>
      </c>
      <c r="F187" s="307">
        <f t="shared" si="2"/>
        <v>3.3750945026460739</v>
      </c>
      <c r="G187" s="361" t="s">
        <v>271</v>
      </c>
      <c r="H187" s="93">
        <v>1</v>
      </c>
      <c r="I187" s="231" t="s">
        <v>24</v>
      </c>
      <c r="J187" s="224" t="s">
        <v>21</v>
      </c>
      <c r="K187" s="418" t="s">
        <v>819</v>
      </c>
      <c r="L187" s="308">
        <v>740.72</v>
      </c>
      <c r="M187" s="248"/>
    </row>
    <row r="188" spans="1:13" s="97" customFormat="1" ht="15.75">
      <c r="A188" s="286">
        <v>45328</v>
      </c>
      <c r="B188" s="41" t="s">
        <v>43</v>
      </c>
      <c r="C188" s="39" t="s">
        <v>53</v>
      </c>
      <c r="D188" s="42" t="s">
        <v>5</v>
      </c>
      <c r="E188" s="428">
        <v>2000</v>
      </c>
      <c r="F188" s="307">
        <f t="shared" si="2"/>
        <v>2.700075602116859</v>
      </c>
      <c r="G188" s="361" t="s">
        <v>271</v>
      </c>
      <c r="H188" s="93">
        <v>1</v>
      </c>
      <c r="I188" s="231" t="s">
        <v>24</v>
      </c>
      <c r="J188" s="224" t="s">
        <v>21</v>
      </c>
      <c r="K188" s="418" t="s">
        <v>819</v>
      </c>
      <c r="L188" s="308">
        <v>740.72</v>
      </c>
      <c r="M188" s="248"/>
    </row>
    <row r="189" spans="1:13" s="97" customFormat="1" ht="15.75">
      <c r="A189" s="286">
        <v>45328</v>
      </c>
      <c r="B189" s="41" t="s">
        <v>44</v>
      </c>
      <c r="C189" s="39" t="s">
        <v>272</v>
      </c>
      <c r="D189" s="42" t="s">
        <v>5</v>
      </c>
      <c r="E189" s="428">
        <v>5000</v>
      </c>
      <c r="F189" s="307">
        <f t="shared" si="2"/>
        <v>6.7501890052921478</v>
      </c>
      <c r="G189" s="361" t="s">
        <v>370</v>
      </c>
      <c r="H189" s="93">
        <v>1</v>
      </c>
      <c r="I189" s="231" t="s">
        <v>24</v>
      </c>
      <c r="J189" s="224" t="s">
        <v>21</v>
      </c>
      <c r="K189" s="418" t="s">
        <v>819</v>
      </c>
      <c r="L189" s="308">
        <v>740.72</v>
      </c>
      <c r="M189" s="248"/>
    </row>
    <row r="190" spans="1:13" s="97" customFormat="1" ht="15.75">
      <c r="A190" s="286">
        <v>45328</v>
      </c>
      <c r="B190" s="41" t="s">
        <v>45</v>
      </c>
      <c r="C190" s="39" t="s">
        <v>272</v>
      </c>
      <c r="D190" s="42" t="s">
        <v>5</v>
      </c>
      <c r="E190" s="428">
        <v>10000</v>
      </c>
      <c r="F190" s="307">
        <f t="shared" si="2"/>
        <v>13.500378010584296</v>
      </c>
      <c r="G190" s="361" t="s">
        <v>271</v>
      </c>
      <c r="H190" s="93">
        <v>1</v>
      </c>
      <c r="I190" s="231" t="s">
        <v>24</v>
      </c>
      <c r="J190" s="224" t="s">
        <v>21</v>
      </c>
      <c r="K190" s="418" t="s">
        <v>819</v>
      </c>
      <c r="L190" s="308">
        <v>740.72</v>
      </c>
      <c r="M190" s="248"/>
    </row>
    <row r="191" spans="1:13" s="97" customFormat="1" ht="15.75">
      <c r="A191" s="286">
        <v>45328</v>
      </c>
      <c r="B191" s="41" t="s">
        <v>43</v>
      </c>
      <c r="C191" s="39" t="s">
        <v>53</v>
      </c>
      <c r="D191" s="252" t="s">
        <v>6</v>
      </c>
      <c r="E191" s="273">
        <v>2000</v>
      </c>
      <c r="F191" s="307">
        <f t="shared" si="2"/>
        <v>2.700075602116859</v>
      </c>
      <c r="G191" s="361" t="s">
        <v>90</v>
      </c>
      <c r="H191" s="231"/>
      <c r="I191" s="232" t="s">
        <v>54</v>
      </c>
      <c r="J191" s="224" t="s">
        <v>21</v>
      </c>
      <c r="K191" s="418" t="s">
        <v>819</v>
      </c>
      <c r="L191" s="308">
        <v>740.72</v>
      </c>
      <c r="M191" s="248"/>
    </row>
    <row r="192" spans="1:13" s="97" customFormat="1" ht="15.75">
      <c r="A192" s="286">
        <v>45328</v>
      </c>
      <c r="B192" s="41" t="s">
        <v>336</v>
      </c>
      <c r="C192" s="39" t="s">
        <v>53</v>
      </c>
      <c r="D192" s="252" t="s">
        <v>5</v>
      </c>
      <c r="E192" s="428">
        <v>4000</v>
      </c>
      <c r="F192" s="307">
        <f t="shared" si="2"/>
        <v>5.4001512042337181</v>
      </c>
      <c r="G192" s="361" t="s">
        <v>266</v>
      </c>
      <c r="H192" s="331"/>
      <c r="I192" s="255" t="s">
        <v>102</v>
      </c>
      <c r="J192" s="224" t="s">
        <v>21</v>
      </c>
      <c r="K192" s="418" t="s">
        <v>819</v>
      </c>
      <c r="L192" s="308">
        <v>740.72</v>
      </c>
      <c r="M192" s="248"/>
    </row>
    <row r="193" spans="1:13" s="97" customFormat="1" ht="15.75">
      <c r="A193" s="286">
        <v>45328</v>
      </c>
      <c r="B193" s="338" t="s">
        <v>337</v>
      </c>
      <c r="C193" s="343" t="s">
        <v>53</v>
      </c>
      <c r="D193" s="252" t="s">
        <v>5</v>
      </c>
      <c r="E193" s="428">
        <v>4000</v>
      </c>
      <c r="F193" s="307">
        <f t="shared" si="2"/>
        <v>5.4001512042337181</v>
      </c>
      <c r="G193" s="361" t="s">
        <v>267</v>
      </c>
      <c r="H193" s="331"/>
      <c r="I193" s="232" t="s">
        <v>102</v>
      </c>
      <c r="J193" s="224" t="s">
        <v>21</v>
      </c>
      <c r="K193" s="418" t="s">
        <v>819</v>
      </c>
      <c r="L193" s="308">
        <v>740.72</v>
      </c>
      <c r="M193" s="248"/>
    </row>
    <row r="194" spans="1:13" s="97" customFormat="1" ht="15.75">
      <c r="A194" s="286">
        <v>45328</v>
      </c>
      <c r="B194" s="41" t="s">
        <v>43</v>
      </c>
      <c r="C194" s="39" t="s">
        <v>53</v>
      </c>
      <c r="D194" s="252" t="s">
        <v>5</v>
      </c>
      <c r="E194" s="428">
        <v>2000</v>
      </c>
      <c r="F194" s="307">
        <f t="shared" ref="F194:F257" si="3">E194/L194</f>
        <v>2.700075602116859</v>
      </c>
      <c r="G194" s="361" t="s">
        <v>267</v>
      </c>
      <c r="H194" s="331"/>
      <c r="I194" s="232" t="s">
        <v>102</v>
      </c>
      <c r="J194" s="224" t="s">
        <v>21</v>
      </c>
      <c r="K194" s="418" t="s">
        <v>819</v>
      </c>
      <c r="L194" s="308">
        <v>740.72</v>
      </c>
      <c r="M194" s="248"/>
    </row>
    <row r="195" spans="1:13" s="97" customFormat="1" ht="15.75">
      <c r="A195" s="286">
        <v>45328</v>
      </c>
      <c r="B195" s="41" t="s">
        <v>44</v>
      </c>
      <c r="C195" s="39" t="s">
        <v>272</v>
      </c>
      <c r="D195" s="252" t="s">
        <v>5</v>
      </c>
      <c r="E195" s="428">
        <v>5000</v>
      </c>
      <c r="F195" s="307">
        <f t="shared" si="3"/>
        <v>6.7501890052921478</v>
      </c>
      <c r="G195" s="361" t="s">
        <v>267</v>
      </c>
      <c r="H195" s="331"/>
      <c r="I195" s="232" t="s">
        <v>102</v>
      </c>
      <c r="J195" s="224" t="s">
        <v>21</v>
      </c>
      <c r="K195" s="418" t="s">
        <v>819</v>
      </c>
      <c r="L195" s="308">
        <v>740.72</v>
      </c>
      <c r="M195" s="248"/>
    </row>
    <row r="196" spans="1:13" s="97" customFormat="1" ht="15.75">
      <c r="A196" s="286">
        <v>45328</v>
      </c>
      <c r="B196" s="41" t="s">
        <v>45</v>
      </c>
      <c r="C196" s="39" t="s">
        <v>272</v>
      </c>
      <c r="D196" s="252" t="s">
        <v>5</v>
      </c>
      <c r="E196" s="428">
        <v>8000</v>
      </c>
      <c r="F196" s="307">
        <f t="shared" si="3"/>
        <v>10.800302408467436</v>
      </c>
      <c r="G196" s="361" t="s">
        <v>268</v>
      </c>
      <c r="H196" s="331"/>
      <c r="I196" s="232" t="s">
        <v>102</v>
      </c>
      <c r="J196" s="224" t="s">
        <v>21</v>
      </c>
      <c r="K196" s="418" t="s">
        <v>819</v>
      </c>
      <c r="L196" s="308">
        <v>740.72</v>
      </c>
      <c r="M196" s="248"/>
    </row>
    <row r="197" spans="1:13" s="97" customFormat="1" ht="15.75">
      <c r="A197" s="286">
        <v>45328</v>
      </c>
      <c r="B197" s="41" t="s">
        <v>43</v>
      </c>
      <c r="C197" s="39" t="s">
        <v>53</v>
      </c>
      <c r="D197" s="42" t="s">
        <v>6</v>
      </c>
      <c r="E197" s="428">
        <v>1400</v>
      </c>
      <c r="F197" s="307">
        <f t="shared" si="3"/>
        <v>1.8900529214818014</v>
      </c>
      <c r="G197" s="51" t="s">
        <v>156</v>
      </c>
      <c r="H197" s="321"/>
      <c r="I197" s="90" t="s">
        <v>257</v>
      </c>
      <c r="J197" s="224" t="s">
        <v>21</v>
      </c>
      <c r="K197" s="418" t="s">
        <v>819</v>
      </c>
      <c r="L197" s="308">
        <v>740.72</v>
      </c>
      <c r="M197" s="207"/>
    </row>
    <row r="198" spans="1:13" s="97" customFormat="1" ht="15.75">
      <c r="A198" s="286">
        <v>45328</v>
      </c>
      <c r="B198" s="41" t="s">
        <v>43</v>
      </c>
      <c r="C198" s="39" t="s">
        <v>53</v>
      </c>
      <c r="D198" s="42" t="s">
        <v>5</v>
      </c>
      <c r="E198" s="457">
        <v>2750</v>
      </c>
      <c r="F198" s="307">
        <f t="shared" si="3"/>
        <v>3.7126039529106816</v>
      </c>
      <c r="G198" s="364" t="s">
        <v>141</v>
      </c>
      <c r="H198" s="321"/>
      <c r="I198" s="36" t="s">
        <v>122</v>
      </c>
      <c r="J198" s="224" t="s">
        <v>21</v>
      </c>
      <c r="K198" s="418" t="s">
        <v>819</v>
      </c>
      <c r="L198" s="308">
        <v>740.72</v>
      </c>
      <c r="M198" s="207"/>
    </row>
    <row r="199" spans="1:13" s="97" customFormat="1" ht="15.75">
      <c r="A199" s="286">
        <v>45329</v>
      </c>
      <c r="B199" s="196" t="s">
        <v>17</v>
      </c>
      <c r="C199" s="51" t="s">
        <v>38</v>
      </c>
      <c r="D199" s="316" t="s">
        <v>8</v>
      </c>
      <c r="E199" s="441">
        <v>5000</v>
      </c>
      <c r="F199" s="307">
        <f t="shared" si="3"/>
        <v>7.6536332945294125</v>
      </c>
      <c r="G199" s="51" t="s">
        <v>531</v>
      </c>
      <c r="H199" s="45"/>
      <c r="I199" s="45" t="s">
        <v>16</v>
      </c>
      <c r="J199" s="224" t="s">
        <v>21</v>
      </c>
      <c r="K199" s="418" t="s">
        <v>820</v>
      </c>
      <c r="L199" s="308">
        <v>653.28449999999998</v>
      </c>
      <c r="M199" s="248"/>
    </row>
    <row r="200" spans="1:13" s="97" customFormat="1" ht="15.75">
      <c r="A200" s="286">
        <v>45329</v>
      </c>
      <c r="B200" s="196" t="s">
        <v>17</v>
      </c>
      <c r="C200" s="51" t="s">
        <v>38</v>
      </c>
      <c r="D200" s="316" t="s">
        <v>8</v>
      </c>
      <c r="E200" s="441">
        <v>5000</v>
      </c>
      <c r="F200" s="307">
        <f t="shared" si="3"/>
        <v>7.6536332945294125</v>
      </c>
      <c r="G200" s="51" t="s">
        <v>532</v>
      </c>
      <c r="H200" s="45"/>
      <c r="I200" s="45" t="s">
        <v>15</v>
      </c>
      <c r="J200" s="224" t="s">
        <v>21</v>
      </c>
      <c r="K200" s="418" t="s">
        <v>820</v>
      </c>
      <c r="L200" s="308">
        <v>653.28449999999998</v>
      </c>
      <c r="M200" s="248"/>
    </row>
    <row r="201" spans="1:13" s="97" customFormat="1" ht="15.75">
      <c r="A201" s="286">
        <v>45329</v>
      </c>
      <c r="B201" s="196" t="s">
        <v>17</v>
      </c>
      <c r="C201" s="51" t="s">
        <v>38</v>
      </c>
      <c r="D201" s="316" t="s">
        <v>6</v>
      </c>
      <c r="E201" s="441">
        <v>5000</v>
      </c>
      <c r="F201" s="307">
        <f t="shared" si="3"/>
        <v>6.7501890052921478</v>
      </c>
      <c r="G201" s="51" t="s">
        <v>533</v>
      </c>
      <c r="H201" s="45"/>
      <c r="I201" s="36" t="s">
        <v>74</v>
      </c>
      <c r="J201" s="224" t="s">
        <v>21</v>
      </c>
      <c r="K201" s="418" t="s">
        <v>819</v>
      </c>
      <c r="L201" s="308">
        <v>740.72</v>
      </c>
      <c r="M201" s="248"/>
    </row>
    <row r="202" spans="1:13" s="97" customFormat="1" ht="15.75">
      <c r="A202" s="286">
        <v>45329</v>
      </c>
      <c r="B202" s="196" t="s">
        <v>17</v>
      </c>
      <c r="C202" s="51" t="s">
        <v>38</v>
      </c>
      <c r="D202" s="316" t="s">
        <v>5</v>
      </c>
      <c r="E202" s="441">
        <v>5000</v>
      </c>
      <c r="F202" s="307">
        <f t="shared" si="3"/>
        <v>6.7501890052921478</v>
      </c>
      <c r="G202" s="51" t="s">
        <v>534</v>
      </c>
      <c r="H202" s="45"/>
      <c r="I202" s="45" t="s">
        <v>12</v>
      </c>
      <c r="J202" s="224" t="s">
        <v>21</v>
      </c>
      <c r="K202" s="418" t="s">
        <v>819</v>
      </c>
      <c r="L202" s="308">
        <v>740.72</v>
      </c>
      <c r="M202" s="248"/>
    </row>
    <row r="203" spans="1:13" s="97" customFormat="1" ht="15.75">
      <c r="A203" s="286">
        <v>45329</v>
      </c>
      <c r="B203" s="196" t="s">
        <v>17</v>
      </c>
      <c r="C203" s="51" t="s">
        <v>38</v>
      </c>
      <c r="D203" s="316" t="s">
        <v>7</v>
      </c>
      <c r="E203" s="441">
        <v>2500</v>
      </c>
      <c r="F203" s="307">
        <f t="shared" si="3"/>
        <v>3.3750945026460739</v>
      </c>
      <c r="G203" s="51" t="s">
        <v>535</v>
      </c>
      <c r="H203" s="45"/>
      <c r="I203" s="45" t="s">
        <v>13</v>
      </c>
      <c r="J203" s="224" t="s">
        <v>21</v>
      </c>
      <c r="K203" s="418" t="s">
        <v>819</v>
      </c>
      <c r="L203" s="308">
        <v>740.72</v>
      </c>
      <c r="M203" s="248"/>
    </row>
    <row r="204" spans="1:13" s="97" customFormat="1" ht="15.75">
      <c r="A204" s="286">
        <v>45329</v>
      </c>
      <c r="B204" s="196" t="s">
        <v>17</v>
      </c>
      <c r="C204" s="51" t="s">
        <v>38</v>
      </c>
      <c r="D204" s="316" t="s">
        <v>6</v>
      </c>
      <c r="E204" s="441">
        <v>2500</v>
      </c>
      <c r="F204" s="307">
        <f t="shared" si="3"/>
        <v>3.3750945026460739</v>
      </c>
      <c r="G204" s="51" t="s">
        <v>536</v>
      </c>
      <c r="H204" s="45"/>
      <c r="I204" s="45" t="s">
        <v>11</v>
      </c>
      <c r="J204" s="224" t="s">
        <v>21</v>
      </c>
      <c r="K204" s="418" t="s">
        <v>819</v>
      </c>
      <c r="L204" s="308">
        <v>740.72</v>
      </c>
      <c r="M204" s="248"/>
    </row>
    <row r="205" spans="1:13" s="97" customFormat="1" ht="15.75">
      <c r="A205" s="286">
        <v>45329</v>
      </c>
      <c r="B205" s="196" t="s">
        <v>17</v>
      </c>
      <c r="C205" s="51" t="s">
        <v>38</v>
      </c>
      <c r="D205" s="316" t="s">
        <v>6</v>
      </c>
      <c r="E205" s="441">
        <v>2500</v>
      </c>
      <c r="F205" s="307">
        <f t="shared" si="3"/>
        <v>3.3750945026460739</v>
      </c>
      <c r="G205" s="51" t="s">
        <v>537</v>
      </c>
      <c r="H205" s="45"/>
      <c r="I205" s="45" t="s">
        <v>54</v>
      </c>
      <c r="J205" s="224" t="s">
        <v>21</v>
      </c>
      <c r="K205" s="418" t="s">
        <v>819</v>
      </c>
      <c r="L205" s="308">
        <v>740.72</v>
      </c>
      <c r="M205" s="248"/>
    </row>
    <row r="206" spans="1:13" s="97" customFormat="1" ht="15.75">
      <c r="A206" s="286">
        <v>45329</v>
      </c>
      <c r="B206" s="196" t="s">
        <v>17</v>
      </c>
      <c r="C206" s="51" t="s">
        <v>38</v>
      </c>
      <c r="D206" s="316" t="s">
        <v>6</v>
      </c>
      <c r="E206" s="441">
        <v>2500</v>
      </c>
      <c r="F206" s="307">
        <f t="shared" si="3"/>
        <v>3.3750945026460739</v>
      </c>
      <c r="G206" s="51" t="s">
        <v>538</v>
      </c>
      <c r="H206" s="45"/>
      <c r="I206" s="93" t="s">
        <v>257</v>
      </c>
      <c r="J206" s="224" t="s">
        <v>21</v>
      </c>
      <c r="K206" s="418" t="s">
        <v>819</v>
      </c>
      <c r="L206" s="308">
        <v>740.72</v>
      </c>
      <c r="M206" s="248"/>
    </row>
    <row r="207" spans="1:13" s="97" customFormat="1" ht="15.75">
      <c r="A207" s="286">
        <v>45329</v>
      </c>
      <c r="B207" s="196" t="s">
        <v>17</v>
      </c>
      <c r="C207" s="51" t="s">
        <v>38</v>
      </c>
      <c r="D207" s="316" t="s">
        <v>5</v>
      </c>
      <c r="E207" s="441">
        <v>2500</v>
      </c>
      <c r="F207" s="307">
        <f t="shared" si="3"/>
        <v>3.3750945026460739</v>
      </c>
      <c r="G207" s="51" t="s">
        <v>539</v>
      </c>
      <c r="H207" s="45"/>
      <c r="I207" s="45" t="s">
        <v>24</v>
      </c>
      <c r="J207" s="224" t="s">
        <v>21</v>
      </c>
      <c r="K207" s="418" t="s">
        <v>819</v>
      </c>
      <c r="L207" s="308">
        <v>740.72</v>
      </c>
      <c r="M207" s="248"/>
    </row>
    <row r="208" spans="1:13" s="97" customFormat="1" ht="15.75">
      <c r="A208" s="286">
        <v>45329</v>
      </c>
      <c r="B208" s="196" t="s">
        <v>17</v>
      </c>
      <c r="C208" s="51" t="s">
        <v>38</v>
      </c>
      <c r="D208" s="316" t="s">
        <v>5</v>
      </c>
      <c r="E208" s="441">
        <v>2500</v>
      </c>
      <c r="F208" s="307">
        <f t="shared" si="3"/>
        <v>3.3750945026460739</v>
      </c>
      <c r="G208" s="51" t="s">
        <v>540</v>
      </c>
      <c r="H208" s="45"/>
      <c r="I208" s="379" t="s">
        <v>102</v>
      </c>
      <c r="J208" s="224" t="s">
        <v>21</v>
      </c>
      <c r="K208" s="418" t="s">
        <v>819</v>
      </c>
      <c r="L208" s="308">
        <v>740.72</v>
      </c>
      <c r="M208" s="248"/>
    </row>
    <row r="209" spans="1:13" s="97" customFormat="1" ht="15.75">
      <c r="A209" s="286">
        <v>45329</v>
      </c>
      <c r="B209" s="196" t="s">
        <v>17</v>
      </c>
      <c r="C209" s="51" t="s">
        <v>38</v>
      </c>
      <c r="D209" s="316" t="s">
        <v>5</v>
      </c>
      <c r="E209" s="441">
        <v>2500</v>
      </c>
      <c r="F209" s="307">
        <f t="shared" si="3"/>
        <v>3.3750945026460739</v>
      </c>
      <c r="G209" s="51" t="s">
        <v>541</v>
      </c>
      <c r="H209" s="45"/>
      <c r="I209" s="45" t="s">
        <v>122</v>
      </c>
      <c r="J209" s="224" t="s">
        <v>21</v>
      </c>
      <c r="K209" s="418" t="s">
        <v>819</v>
      </c>
      <c r="L209" s="308">
        <v>740.72</v>
      </c>
      <c r="M209" s="248"/>
    </row>
    <row r="210" spans="1:13" s="97" customFormat="1" ht="15.75">
      <c r="A210" s="286">
        <v>45329</v>
      </c>
      <c r="B210" s="196" t="s">
        <v>17</v>
      </c>
      <c r="C210" s="51" t="s">
        <v>38</v>
      </c>
      <c r="D210" s="316" t="s">
        <v>5</v>
      </c>
      <c r="E210" s="441">
        <v>2500</v>
      </c>
      <c r="F210" s="307">
        <f t="shared" si="3"/>
        <v>3.3750945026460739</v>
      </c>
      <c r="G210" s="51" t="s">
        <v>542</v>
      </c>
      <c r="H210" s="45"/>
      <c r="I210" s="45" t="s">
        <v>42</v>
      </c>
      <c r="J210" s="224" t="s">
        <v>21</v>
      </c>
      <c r="K210" s="418" t="s">
        <v>819</v>
      </c>
      <c r="L210" s="308">
        <v>740.72</v>
      </c>
      <c r="M210" s="248"/>
    </row>
    <row r="211" spans="1:13" s="97" customFormat="1" ht="15.75">
      <c r="A211" s="286">
        <v>45329</v>
      </c>
      <c r="B211" s="196" t="s">
        <v>17</v>
      </c>
      <c r="C211" s="51" t="s">
        <v>38</v>
      </c>
      <c r="D211" s="316" t="s">
        <v>9</v>
      </c>
      <c r="E211" s="423">
        <v>2500</v>
      </c>
      <c r="F211" s="307">
        <f t="shared" si="3"/>
        <v>4.241313789359392</v>
      </c>
      <c r="G211" s="51" t="s">
        <v>543</v>
      </c>
      <c r="H211" s="45"/>
      <c r="I211" s="45" t="s">
        <v>243</v>
      </c>
      <c r="J211" s="224" t="s">
        <v>21</v>
      </c>
      <c r="K211" s="418" t="s">
        <v>821</v>
      </c>
      <c r="L211" s="308">
        <v>589.44000000000005</v>
      </c>
      <c r="M211" s="248"/>
    </row>
    <row r="212" spans="1:13" s="97" customFormat="1" ht="15.75">
      <c r="A212" s="286">
        <v>45329</v>
      </c>
      <c r="B212" s="196" t="s">
        <v>17</v>
      </c>
      <c r="C212" s="51" t="s">
        <v>38</v>
      </c>
      <c r="D212" s="316" t="s">
        <v>9</v>
      </c>
      <c r="E212" s="423">
        <v>2500</v>
      </c>
      <c r="F212" s="307">
        <f t="shared" si="3"/>
        <v>4.241313789359392</v>
      </c>
      <c r="G212" s="51" t="s">
        <v>544</v>
      </c>
      <c r="H212" s="45"/>
      <c r="I212" s="45" t="s">
        <v>14</v>
      </c>
      <c r="J212" s="224" t="s">
        <v>21</v>
      </c>
      <c r="K212" s="418" t="s">
        <v>821</v>
      </c>
      <c r="L212" s="308">
        <v>589.44000000000005</v>
      </c>
      <c r="M212" s="248"/>
    </row>
    <row r="213" spans="1:13" s="97" customFormat="1" ht="15.75">
      <c r="A213" s="286">
        <v>45329</v>
      </c>
      <c r="B213" s="41" t="s">
        <v>43</v>
      </c>
      <c r="C213" s="39" t="s">
        <v>53</v>
      </c>
      <c r="D213" s="42" t="s">
        <v>8</v>
      </c>
      <c r="E213" s="428">
        <v>2900</v>
      </c>
      <c r="F213" s="307">
        <f t="shared" si="3"/>
        <v>4.4391073108270591</v>
      </c>
      <c r="G213" s="51" t="s">
        <v>285</v>
      </c>
      <c r="H213" s="231"/>
      <c r="I213" s="90" t="s">
        <v>16</v>
      </c>
      <c r="J213" s="224" t="s">
        <v>21</v>
      </c>
      <c r="K213" s="418" t="s">
        <v>820</v>
      </c>
      <c r="L213" s="308">
        <v>653.28449999999998</v>
      </c>
      <c r="M213" s="248"/>
    </row>
    <row r="214" spans="1:13" s="97" customFormat="1" ht="15.75">
      <c r="A214" s="306">
        <v>45329</v>
      </c>
      <c r="B214" s="201" t="s">
        <v>73</v>
      </c>
      <c r="C214" s="329" t="s">
        <v>53</v>
      </c>
      <c r="D214" s="329" t="s">
        <v>8</v>
      </c>
      <c r="E214" s="478">
        <v>1700</v>
      </c>
      <c r="F214" s="307">
        <f t="shared" si="3"/>
        <v>2.6022353201400001</v>
      </c>
      <c r="G214" s="332" t="s">
        <v>276</v>
      </c>
      <c r="H214" s="231"/>
      <c r="I214" s="223" t="s">
        <v>15</v>
      </c>
      <c r="J214" s="224" t="s">
        <v>21</v>
      </c>
      <c r="K214" s="418" t="s">
        <v>820</v>
      </c>
      <c r="L214" s="308">
        <v>653.28449999999998</v>
      </c>
      <c r="M214" s="248"/>
    </row>
    <row r="215" spans="1:13" s="97" customFormat="1" ht="15.75">
      <c r="A215" s="286">
        <v>45329</v>
      </c>
      <c r="B215" s="41" t="s">
        <v>43</v>
      </c>
      <c r="C215" s="340" t="s">
        <v>53</v>
      </c>
      <c r="D215" s="42" t="s">
        <v>7</v>
      </c>
      <c r="E215" s="428">
        <v>1800</v>
      </c>
      <c r="F215" s="307">
        <f t="shared" si="3"/>
        <v>2.4300680419051734</v>
      </c>
      <c r="G215" s="51" t="s">
        <v>59</v>
      </c>
      <c r="H215" s="231"/>
      <c r="I215" s="232" t="s">
        <v>13</v>
      </c>
      <c r="J215" s="224" t="s">
        <v>21</v>
      </c>
      <c r="K215" s="418" t="s">
        <v>819</v>
      </c>
      <c r="L215" s="308">
        <v>740.72</v>
      </c>
      <c r="M215" s="248"/>
    </row>
    <row r="216" spans="1:13" s="97" customFormat="1" ht="15.75">
      <c r="A216" s="286">
        <v>45329</v>
      </c>
      <c r="B216" s="197" t="s">
        <v>43</v>
      </c>
      <c r="C216" s="87" t="s">
        <v>53</v>
      </c>
      <c r="D216" s="42" t="s">
        <v>6</v>
      </c>
      <c r="E216" s="441">
        <v>1950</v>
      </c>
      <c r="F216" s="307">
        <f t="shared" si="3"/>
        <v>2.6325737120639379</v>
      </c>
      <c r="G216" s="290" t="s">
        <v>60</v>
      </c>
      <c r="H216" s="231"/>
      <c r="I216" s="36" t="s">
        <v>74</v>
      </c>
      <c r="J216" s="224" t="s">
        <v>21</v>
      </c>
      <c r="K216" s="418" t="s">
        <v>819</v>
      </c>
      <c r="L216" s="308">
        <v>740.72</v>
      </c>
      <c r="M216" s="248"/>
    </row>
    <row r="217" spans="1:13" s="97" customFormat="1" ht="15.75">
      <c r="A217" s="286">
        <v>45329</v>
      </c>
      <c r="B217" s="41" t="s">
        <v>43</v>
      </c>
      <c r="C217" s="39" t="s">
        <v>53</v>
      </c>
      <c r="D217" s="42" t="s">
        <v>6</v>
      </c>
      <c r="E217" s="428">
        <v>1400</v>
      </c>
      <c r="F217" s="307">
        <f t="shared" si="3"/>
        <v>1.8900529214818014</v>
      </c>
      <c r="G217" s="361" t="s">
        <v>127</v>
      </c>
      <c r="H217" s="231"/>
      <c r="I217" s="231" t="s">
        <v>11</v>
      </c>
      <c r="J217" s="224" t="s">
        <v>21</v>
      </c>
      <c r="K217" s="418" t="s">
        <v>819</v>
      </c>
      <c r="L217" s="308">
        <v>740.72</v>
      </c>
      <c r="M217" s="248"/>
    </row>
    <row r="218" spans="1:13" s="97" customFormat="1" ht="15.75">
      <c r="A218" s="286">
        <v>45329</v>
      </c>
      <c r="B218" s="41" t="s">
        <v>43</v>
      </c>
      <c r="C218" s="39" t="s">
        <v>53</v>
      </c>
      <c r="D218" s="42" t="s">
        <v>9</v>
      </c>
      <c r="E218" s="425">
        <v>2900</v>
      </c>
      <c r="F218" s="307">
        <f t="shared" si="3"/>
        <v>4.9199239956568945</v>
      </c>
      <c r="G218" s="361" t="s">
        <v>256</v>
      </c>
      <c r="H218" s="293"/>
      <c r="I218" s="231" t="s">
        <v>243</v>
      </c>
      <c r="J218" s="224" t="s">
        <v>21</v>
      </c>
      <c r="K218" s="418" t="s">
        <v>821</v>
      </c>
      <c r="L218" s="308">
        <v>589.44000000000005</v>
      </c>
      <c r="M218" s="248"/>
    </row>
    <row r="219" spans="1:13" s="97" customFormat="1" ht="15.75">
      <c r="A219" s="286">
        <v>45329</v>
      </c>
      <c r="B219" s="41" t="s">
        <v>402</v>
      </c>
      <c r="C219" s="39" t="s">
        <v>82</v>
      </c>
      <c r="D219" s="42" t="s">
        <v>9</v>
      </c>
      <c r="E219" s="425">
        <v>81800</v>
      </c>
      <c r="F219" s="307">
        <f t="shared" si="3"/>
        <v>138.77578718783928</v>
      </c>
      <c r="G219" s="361" t="s">
        <v>403</v>
      </c>
      <c r="H219" s="293"/>
      <c r="I219" s="231" t="s">
        <v>243</v>
      </c>
      <c r="J219" s="224" t="s">
        <v>21</v>
      </c>
      <c r="K219" s="418" t="s">
        <v>821</v>
      </c>
      <c r="L219" s="308">
        <v>589.44000000000005</v>
      </c>
      <c r="M219" s="248"/>
    </row>
    <row r="220" spans="1:13" s="97" customFormat="1" ht="15.75">
      <c r="A220" s="286">
        <v>45329</v>
      </c>
      <c r="B220" s="41" t="s">
        <v>811</v>
      </c>
      <c r="C220" s="39" t="s">
        <v>105</v>
      </c>
      <c r="D220" s="42" t="s">
        <v>5</v>
      </c>
      <c r="E220" s="456">
        <v>7600</v>
      </c>
      <c r="F220" s="307">
        <f t="shared" si="3"/>
        <v>10.260287288044065</v>
      </c>
      <c r="G220" s="51" t="s">
        <v>56</v>
      </c>
      <c r="H220" s="231"/>
      <c r="I220" s="223" t="s">
        <v>42</v>
      </c>
      <c r="J220" s="224" t="s">
        <v>21</v>
      </c>
      <c r="K220" s="418" t="s">
        <v>819</v>
      </c>
      <c r="L220" s="308">
        <v>740.72</v>
      </c>
      <c r="M220" s="248"/>
    </row>
    <row r="221" spans="1:13" s="97" customFormat="1" ht="15.75">
      <c r="A221" s="286">
        <v>45329</v>
      </c>
      <c r="B221" s="41" t="s">
        <v>43</v>
      </c>
      <c r="C221" s="39" t="s">
        <v>53</v>
      </c>
      <c r="D221" s="42" t="s">
        <v>5</v>
      </c>
      <c r="E221" s="456">
        <v>3500</v>
      </c>
      <c r="F221" s="307">
        <f t="shared" si="3"/>
        <v>4.7251323037045037</v>
      </c>
      <c r="G221" s="51" t="s">
        <v>56</v>
      </c>
      <c r="H221" s="231"/>
      <c r="I221" s="223" t="s">
        <v>42</v>
      </c>
      <c r="J221" s="224" t="s">
        <v>21</v>
      </c>
      <c r="K221" s="418" t="s">
        <v>819</v>
      </c>
      <c r="L221" s="308">
        <v>740.72</v>
      </c>
      <c r="M221" s="248"/>
    </row>
    <row r="222" spans="1:13" s="97" customFormat="1" ht="15.75">
      <c r="A222" s="286">
        <v>45329</v>
      </c>
      <c r="B222" s="41" t="s">
        <v>811</v>
      </c>
      <c r="C222" s="39" t="s">
        <v>105</v>
      </c>
      <c r="D222" s="42" t="s">
        <v>5</v>
      </c>
      <c r="E222" s="456">
        <v>6800</v>
      </c>
      <c r="F222" s="307">
        <f t="shared" si="3"/>
        <v>9.1802570471973208</v>
      </c>
      <c r="G222" s="51" t="s">
        <v>56</v>
      </c>
      <c r="H222" s="287"/>
      <c r="I222" s="323" t="s">
        <v>42</v>
      </c>
      <c r="J222" s="224" t="s">
        <v>21</v>
      </c>
      <c r="K222" s="418" t="s">
        <v>819</v>
      </c>
      <c r="L222" s="308">
        <v>740.72</v>
      </c>
      <c r="M222" s="248"/>
    </row>
    <row r="223" spans="1:13" s="97" customFormat="1" ht="15.75">
      <c r="A223" s="286">
        <v>45329</v>
      </c>
      <c r="B223" s="41" t="s">
        <v>43</v>
      </c>
      <c r="C223" s="39" t="s">
        <v>53</v>
      </c>
      <c r="D223" s="42" t="s">
        <v>9</v>
      </c>
      <c r="E223" s="450">
        <v>3400</v>
      </c>
      <c r="F223" s="307">
        <f t="shared" si="3"/>
        <v>5.7681867535287727</v>
      </c>
      <c r="G223" s="51" t="s">
        <v>55</v>
      </c>
      <c r="H223" s="331"/>
      <c r="I223" s="231" t="s">
        <v>14</v>
      </c>
      <c r="J223" s="224" t="s">
        <v>21</v>
      </c>
      <c r="K223" s="418" t="s">
        <v>821</v>
      </c>
      <c r="L223" s="308">
        <v>589.44000000000005</v>
      </c>
      <c r="M223" s="248"/>
    </row>
    <row r="224" spans="1:13" s="97" customFormat="1" ht="15.75">
      <c r="A224" s="286">
        <v>45329</v>
      </c>
      <c r="B224" s="41" t="s">
        <v>418</v>
      </c>
      <c r="C224" s="39" t="s">
        <v>246</v>
      </c>
      <c r="D224" s="42" t="s">
        <v>9</v>
      </c>
      <c r="E224" s="425">
        <v>5850</v>
      </c>
      <c r="F224" s="307">
        <f t="shared" si="3"/>
        <v>9.9246742671009756</v>
      </c>
      <c r="G224" s="51" t="s">
        <v>150</v>
      </c>
      <c r="H224" s="331"/>
      <c r="I224" s="231" t="s">
        <v>14</v>
      </c>
      <c r="J224" s="224" t="s">
        <v>21</v>
      </c>
      <c r="K224" s="418" t="s">
        <v>821</v>
      </c>
      <c r="L224" s="308">
        <v>589.44000000000005</v>
      </c>
      <c r="M224" s="248"/>
    </row>
    <row r="225" spans="1:13" s="97" customFormat="1" ht="15.75">
      <c r="A225" s="304">
        <v>45329</v>
      </c>
      <c r="B225" s="41" t="s">
        <v>410</v>
      </c>
      <c r="C225" s="39" t="s">
        <v>53</v>
      </c>
      <c r="D225" s="42" t="s">
        <v>5</v>
      </c>
      <c r="E225" s="273">
        <v>1000</v>
      </c>
      <c r="F225" s="307">
        <f t="shared" si="3"/>
        <v>1.3500378010584295</v>
      </c>
      <c r="G225" s="361" t="s">
        <v>58</v>
      </c>
      <c r="H225" s="231"/>
      <c r="I225" s="232" t="s">
        <v>12</v>
      </c>
      <c r="J225" s="224" t="s">
        <v>21</v>
      </c>
      <c r="K225" s="418" t="s">
        <v>819</v>
      </c>
      <c r="L225" s="308">
        <v>740.72</v>
      </c>
      <c r="M225" s="248"/>
    </row>
    <row r="226" spans="1:13" s="97" customFormat="1" ht="15.75" customHeight="1">
      <c r="A226" s="304">
        <v>45329</v>
      </c>
      <c r="B226" s="41" t="s">
        <v>43</v>
      </c>
      <c r="C226" s="39" t="s">
        <v>53</v>
      </c>
      <c r="D226" s="42" t="s">
        <v>5</v>
      </c>
      <c r="E226" s="273">
        <v>3000</v>
      </c>
      <c r="F226" s="307">
        <f t="shared" si="3"/>
        <v>4.0501134031752883</v>
      </c>
      <c r="G226" s="361" t="s">
        <v>58</v>
      </c>
      <c r="H226" s="231"/>
      <c r="I226" s="232" t="s">
        <v>12</v>
      </c>
      <c r="J226" s="224" t="s">
        <v>21</v>
      </c>
      <c r="K226" s="418" t="s">
        <v>819</v>
      </c>
      <c r="L226" s="308">
        <v>740.72</v>
      </c>
      <c r="M226" s="248"/>
    </row>
    <row r="227" spans="1:13" s="97" customFormat="1" ht="15.75">
      <c r="A227" s="304">
        <v>45329</v>
      </c>
      <c r="B227" s="41" t="s">
        <v>44</v>
      </c>
      <c r="C227" s="39" t="s">
        <v>53</v>
      </c>
      <c r="D227" s="42" t="s">
        <v>5</v>
      </c>
      <c r="E227" s="273">
        <v>5000</v>
      </c>
      <c r="F227" s="307">
        <f t="shared" si="3"/>
        <v>6.7501890052921478</v>
      </c>
      <c r="G227" s="361" t="s">
        <v>58</v>
      </c>
      <c r="H227" s="231"/>
      <c r="I227" s="296" t="s">
        <v>12</v>
      </c>
      <c r="J227" s="224" t="s">
        <v>21</v>
      </c>
      <c r="K227" s="418" t="s">
        <v>819</v>
      </c>
      <c r="L227" s="308">
        <v>740.72</v>
      </c>
      <c r="M227" s="248"/>
    </row>
    <row r="228" spans="1:13" s="97" customFormat="1" ht="15.75">
      <c r="A228" s="304">
        <v>45329</v>
      </c>
      <c r="B228" s="41" t="s">
        <v>411</v>
      </c>
      <c r="C228" s="39" t="s">
        <v>105</v>
      </c>
      <c r="D228" s="42" t="s">
        <v>5</v>
      </c>
      <c r="E228" s="273">
        <v>5600</v>
      </c>
      <c r="F228" s="307">
        <f t="shared" si="3"/>
        <v>7.5602116859272055</v>
      </c>
      <c r="G228" s="361" t="s">
        <v>58</v>
      </c>
      <c r="H228" s="287"/>
      <c r="I228" s="232" t="s">
        <v>12</v>
      </c>
      <c r="J228" s="224" t="s">
        <v>21</v>
      </c>
      <c r="K228" s="418" t="s">
        <v>819</v>
      </c>
      <c r="L228" s="308">
        <v>740.72</v>
      </c>
      <c r="M228" s="248"/>
    </row>
    <row r="229" spans="1:13" s="97" customFormat="1" ht="15.75">
      <c r="A229" s="304">
        <v>45329</v>
      </c>
      <c r="B229" s="41" t="s">
        <v>412</v>
      </c>
      <c r="C229" s="39" t="s">
        <v>53</v>
      </c>
      <c r="D229" s="42" t="s">
        <v>5</v>
      </c>
      <c r="E229" s="273">
        <v>1000</v>
      </c>
      <c r="F229" s="307">
        <f t="shared" si="3"/>
        <v>1.3500378010584295</v>
      </c>
      <c r="G229" s="361" t="s">
        <v>58</v>
      </c>
      <c r="H229" s="331"/>
      <c r="I229" s="232" t="s">
        <v>12</v>
      </c>
      <c r="J229" s="224" t="s">
        <v>21</v>
      </c>
      <c r="K229" s="418" t="s">
        <v>819</v>
      </c>
      <c r="L229" s="308">
        <v>740.72</v>
      </c>
      <c r="M229" s="248"/>
    </row>
    <row r="230" spans="1:13" s="97" customFormat="1" ht="15.75">
      <c r="A230" s="304">
        <v>45329</v>
      </c>
      <c r="B230" s="41" t="s">
        <v>408</v>
      </c>
      <c r="C230" s="39" t="s">
        <v>272</v>
      </c>
      <c r="D230" s="42" t="s">
        <v>5</v>
      </c>
      <c r="E230" s="273">
        <v>10000</v>
      </c>
      <c r="F230" s="307">
        <f t="shared" si="3"/>
        <v>13.500378010584296</v>
      </c>
      <c r="G230" s="361" t="s">
        <v>133</v>
      </c>
      <c r="H230" s="331"/>
      <c r="I230" s="232" t="s">
        <v>12</v>
      </c>
      <c r="J230" s="224" t="s">
        <v>21</v>
      </c>
      <c r="K230" s="418" t="s">
        <v>819</v>
      </c>
      <c r="L230" s="308">
        <v>740.72</v>
      </c>
      <c r="M230" s="248"/>
    </row>
    <row r="231" spans="1:13" s="97" customFormat="1" ht="15.75">
      <c r="A231" s="286">
        <v>45329</v>
      </c>
      <c r="B231" s="41" t="s">
        <v>371</v>
      </c>
      <c r="C231" s="39" t="s">
        <v>53</v>
      </c>
      <c r="D231" s="42" t="s">
        <v>5</v>
      </c>
      <c r="E231" s="428">
        <v>4000</v>
      </c>
      <c r="F231" s="307">
        <f t="shared" si="3"/>
        <v>5.4001512042337181</v>
      </c>
      <c r="G231" s="361" t="s">
        <v>271</v>
      </c>
      <c r="H231" s="93">
        <v>1</v>
      </c>
      <c r="I231" s="231" t="s">
        <v>24</v>
      </c>
      <c r="J231" s="224" t="s">
        <v>21</v>
      </c>
      <c r="K231" s="418" t="s">
        <v>819</v>
      </c>
      <c r="L231" s="308">
        <v>740.72</v>
      </c>
      <c r="M231" s="248"/>
    </row>
    <row r="232" spans="1:13" s="97" customFormat="1" ht="15.75">
      <c r="A232" s="286">
        <v>45329</v>
      </c>
      <c r="B232" s="41" t="s">
        <v>372</v>
      </c>
      <c r="C232" s="39" t="s">
        <v>53</v>
      </c>
      <c r="D232" s="42" t="s">
        <v>5</v>
      </c>
      <c r="E232" s="428">
        <v>4000</v>
      </c>
      <c r="F232" s="307">
        <f t="shared" si="3"/>
        <v>5.4001512042337181</v>
      </c>
      <c r="G232" s="361" t="s">
        <v>271</v>
      </c>
      <c r="H232" s="93">
        <v>1</v>
      </c>
      <c r="I232" s="231" t="s">
        <v>24</v>
      </c>
      <c r="J232" s="224" t="s">
        <v>21</v>
      </c>
      <c r="K232" s="418" t="s">
        <v>819</v>
      </c>
      <c r="L232" s="308">
        <v>740.72</v>
      </c>
      <c r="M232" s="248"/>
    </row>
    <row r="233" spans="1:13" s="97" customFormat="1" ht="15.75" customHeight="1">
      <c r="A233" s="286">
        <v>45329</v>
      </c>
      <c r="B233" s="41" t="s">
        <v>43</v>
      </c>
      <c r="C233" s="39" t="s">
        <v>53</v>
      </c>
      <c r="D233" s="42" t="s">
        <v>5</v>
      </c>
      <c r="E233" s="428">
        <v>2500</v>
      </c>
      <c r="F233" s="307">
        <f t="shared" si="3"/>
        <v>3.3750945026460739</v>
      </c>
      <c r="G233" s="361" t="s">
        <v>271</v>
      </c>
      <c r="H233" s="93">
        <v>1</v>
      </c>
      <c r="I233" s="231" t="s">
        <v>24</v>
      </c>
      <c r="J233" s="224" t="s">
        <v>21</v>
      </c>
      <c r="K233" s="418" t="s">
        <v>819</v>
      </c>
      <c r="L233" s="308">
        <v>740.72</v>
      </c>
      <c r="M233" s="248"/>
    </row>
    <row r="234" spans="1:13" s="97" customFormat="1" ht="15.75">
      <c r="A234" s="286">
        <v>45329</v>
      </c>
      <c r="B234" s="41" t="s">
        <v>44</v>
      </c>
      <c r="C234" s="39" t="s">
        <v>272</v>
      </c>
      <c r="D234" s="42" t="s">
        <v>5</v>
      </c>
      <c r="E234" s="428">
        <v>5000</v>
      </c>
      <c r="F234" s="307">
        <f t="shared" si="3"/>
        <v>6.7501890052921478</v>
      </c>
      <c r="G234" s="361" t="s">
        <v>370</v>
      </c>
      <c r="H234" s="93">
        <v>1</v>
      </c>
      <c r="I234" s="231" t="s">
        <v>24</v>
      </c>
      <c r="J234" s="224" t="s">
        <v>21</v>
      </c>
      <c r="K234" s="418" t="s">
        <v>819</v>
      </c>
      <c r="L234" s="308">
        <v>740.72</v>
      </c>
      <c r="M234" s="248"/>
    </row>
    <row r="235" spans="1:13" s="97" customFormat="1" ht="15.75">
      <c r="A235" s="286">
        <v>45329</v>
      </c>
      <c r="B235" s="41" t="s">
        <v>45</v>
      </c>
      <c r="C235" s="39" t="s">
        <v>272</v>
      </c>
      <c r="D235" s="42" t="s">
        <v>5</v>
      </c>
      <c r="E235" s="428">
        <v>10000</v>
      </c>
      <c r="F235" s="307">
        <f t="shared" si="3"/>
        <v>13.500378010584296</v>
      </c>
      <c r="G235" s="361" t="s">
        <v>271</v>
      </c>
      <c r="H235" s="93">
        <v>1</v>
      </c>
      <c r="I235" s="231" t="s">
        <v>24</v>
      </c>
      <c r="J235" s="224" t="s">
        <v>21</v>
      </c>
      <c r="K235" s="418" t="s">
        <v>819</v>
      </c>
      <c r="L235" s="308">
        <v>740.72</v>
      </c>
      <c r="M235" s="248"/>
    </row>
    <row r="236" spans="1:13" s="97" customFormat="1" ht="15.75">
      <c r="A236" s="286">
        <v>45329</v>
      </c>
      <c r="B236" s="41" t="s">
        <v>342</v>
      </c>
      <c r="C236" s="39" t="s">
        <v>105</v>
      </c>
      <c r="D236" s="42" t="s">
        <v>5</v>
      </c>
      <c r="E236" s="428">
        <v>2000</v>
      </c>
      <c r="F236" s="307">
        <f t="shared" si="3"/>
        <v>2.700075602116859</v>
      </c>
      <c r="G236" s="361" t="s">
        <v>271</v>
      </c>
      <c r="H236" s="93">
        <v>1</v>
      </c>
      <c r="I236" s="285" t="s">
        <v>24</v>
      </c>
      <c r="J236" s="224" t="s">
        <v>21</v>
      </c>
      <c r="K236" s="418" t="s">
        <v>819</v>
      </c>
      <c r="L236" s="308">
        <v>740.72</v>
      </c>
      <c r="M236" s="248"/>
    </row>
    <row r="237" spans="1:13" s="97" customFormat="1" ht="15.75">
      <c r="A237" s="286">
        <v>45329</v>
      </c>
      <c r="B237" s="41" t="s">
        <v>62</v>
      </c>
      <c r="C237" s="39" t="s">
        <v>53</v>
      </c>
      <c r="D237" s="252" t="s">
        <v>6</v>
      </c>
      <c r="E237" s="273">
        <v>7000</v>
      </c>
      <c r="F237" s="307">
        <f t="shared" si="3"/>
        <v>9.4502646074090073</v>
      </c>
      <c r="G237" s="361" t="s">
        <v>110</v>
      </c>
      <c r="H237" s="231"/>
      <c r="I237" s="232" t="s">
        <v>54</v>
      </c>
      <c r="J237" s="224" t="s">
        <v>21</v>
      </c>
      <c r="K237" s="418" t="s">
        <v>819</v>
      </c>
      <c r="L237" s="308">
        <v>740.72</v>
      </c>
      <c r="M237" s="248"/>
    </row>
    <row r="238" spans="1:13" s="97" customFormat="1" ht="15.75">
      <c r="A238" s="286">
        <v>45329</v>
      </c>
      <c r="B238" s="41" t="s">
        <v>338</v>
      </c>
      <c r="C238" s="39" t="s">
        <v>53</v>
      </c>
      <c r="D238" s="252" t="s">
        <v>5</v>
      </c>
      <c r="E238" s="428">
        <v>3000</v>
      </c>
      <c r="F238" s="307">
        <f t="shared" si="3"/>
        <v>4.0501134031752883</v>
      </c>
      <c r="G238" s="361" t="s">
        <v>267</v>
      </c>
      <c r="H238" s="331"/>
      <c r="I238" s="232" t="s">
        <v>102</v>
      </c>
      <c r="J238" s="224" t="s">
        <v>21</v>
      </c>
      <c r="K238" s="418" t="s">
        <v>819</v>
      </c>
      <c r="L238" s="308">
        <v>740.72</v>
      </c>
      <c r="M238" s="248"/>
    </row>
    <row r="239" spans="1:13" s="97" customFormat="1" ht="15.75">
      <c r="A239" s="286">
        <v>45329</v>
      </c>
      <c r="B239" s="41" t="s">
        <v>339</v>
      </c>
      <c r="C239" s="39" t="s">
        <v>53</v>
      </c>
      <c r="D239" s="252" t="s">
        <v>5</v>
      </c>
      <c r="E239" s="428">
        <v>2000</v>
      </c>
      <c r="F239" s="307">
        <f t="shared" si="3"/>
        <v>2.700075602116859</v>
      </c>
      <c r="G239" s="361" t="s">
        <v>267</v>
      </c>
      <c r="H239" s="331"/>
      <c r="I239" s="232" t="s">
        <v>102</v>
      </c>
      <c r="J239" s="224" t="s">
        <v>21</v>
      </c>
      <c r="K239" s="418" t="s">
        <v>819</v>
      </c>
      <c r="L239" s="308">
        <v>740.72</v>
      </c>
      <c r="M239" s="248"/>
    </row>
    <row r="240" spans="1:13" s="97" customFormat="1" ht="15.75">
      <c r="A240" s="286">
        <v>45329</v>
      </c>
      <c r="B240" s="41" t="s">
        <v>340</v>
      </c>
      <c r="C240" s="39" t="s">
        <v>53</v>
      </c>
      <c r="D240" s="252" t="s">
        <v>5</v>
      </c>
      <c r="E240" s="428">
        <v>2000</v>
      </c>
      <c r="F240" s="307">
        <f t="shared" si="3"/>
        <v>2.700075602116859</v>
      </c>
      <c r="G240" s="361" t="s">
        <v>267</v>
      </c>
      <c r="H240" s="331"/>
      <c r="I240" s="232" t="s">
        <v>102</v>
      </c>
      <c r="J240" s="224" t="s">
        <v>21</v>
      </c>
      <c r="K240" s="418" t="s">
        <v>819</v>
      </c>
      <c r="L240" s="308">
        <v>740.72</v>
      </c>
      <c r="M240" s="248"/>
    </row>
    <row r="241" spans="1:13" s="97" customFormat="1" ht="15.75">
      <c r="A241" s="286">
        <v>45329</v>
      </c>
      <c r="B241" s="41" t="s">
        <v>341</v>
      </c>
      <c r="C241" s="39" t="s">
        <v>53</v>
      </c>
      <c r="D241" s="252" t="s">
        <v>5</v>
      </c>
      <c r="E241" s="428">
        <v>3000</v>
      </c>
      <c r="F241" s="307">
        <f t="shared" si="3"/>
        <v>4.0501134031752883</v>
      </c>
      <c r="G241" s="361" t="s">
        <v>267</v>
      </c>
      <c r="H241" s="331"/>
      <c r="I241" s="296" t="s">
        <v>102</v>
      </c>
      <c r="J241" s="224" t="s">
        <v>21</v>
      </c>
      <c r="K241" s="418" t="s">
        <v>819</v>
      </c>
      <c r="L241" s="308">
        <v>740.72</v>
      </c>
      <c r="M241" s="248"/>
    </row>
    <row r="242" spans="1:13" s="97" customFormat="1" ht="15.75">
      <c r="A242" s="286">
        <v>45329</v>
      </c>
      <c r="B242" s="41" t="s">
        <v>43</v>
      </c>
      <c r="C242" s="39" t="s">
        <v>53</v>
      </c>
      <c r="D242" s="252" t="s">
        <v>5</v>
      </c>
      <c r="E242" s="428">
        <v>2000</v>
      </c>
      <c r="F242" s="307">
        <f t="shared" si="3"/>
        <v>2.700075602116859</v>
      </c>
      <c r="G242" s="361" t="s">
        <v>267</v>
      </c>
      <c r="H242" s="331"/>
      <c r="I242" s="232" t="s">
        <v>102</v>
      </c>
      <c r="J242" s="224" t="s">
        <v>21</v>
      </c>
      <c r="K242" s="418" t="s">
        <v>819</v>
      </c>
      <c r="L242" s="308">
        <v>740.72</v>
      </c>
      <c r="M242" s="248"/>
    </row>
    <row r="243" spans="1:13" s="97" customFormat="1" ht="15.75">
      <c r="A243" s="286">
        <v>45329</v>
      </c>
      <c r="B243" s="41" t="s">
        <v>342</v>
      </c>
      <c r="C243" s="39" t="s">
        <v>105</v>
      </c>
      <c r="D243" s="252" t="s">
        <v>5</v>
      </c>
      <c r="E243" s="428">
        <v>3000</v>
      </c>
      <c r="F243" s="307">
        <f t="shared" si="3"/>
        <v>4.0501134031752883</v>
      </c>
      <c r="G243" s="361" t="s">
        <v>267</v>
      </c>
      <c r="H243" s="331"/>
      <c r="I243" s="232" t="s">
        <v>102</v>
      </c>
      <c r="J243" s="224" t="s">
        <v>21</v>
      </c>
      <c r="K243" s="418" t="s">
        <v>819</v>
      </c>
      <c r="L243" s="308">
        <v>740.72</v>
      </c>
      <c r="M243" s="248"/>
    </row>
    <row r="244" spans="1:13" s="97" customFormat="1" ht="15.75">
      <c r="A244" s="286">
        <v>45329</v>
      </c>
      <c r="B244" s="41" t="s">
        <v>44</v>
      </c>
      <c r="C244" s="39" t="s">
        <v>272</v>
      </c>
      <c r="D244" s="252" t="s">
        <v>5</v>
      </c>
      <c r="E244" s="428">
        <v>5000</v>
      </c>
      <c r="F244" s="307">
        <f t="shared" si="3"/>
        <v>6.7501890052921478</v>
      </c>
      <c r="G244" s="361" t="s">
        <v>267</v>
      </c>
      <c r="H244" s="331"/>
      <c r="I244" s="232" t="s">
        <v>102</v>
      </c>
      <c r="J244" s="224" t="s">
        <v>21</v>
      </c>
      <c r="K244" s="418" t="s">
        <v>819</v>
      </c>
      <c r="L244" s="308">
        <v>740.72</v>
      </c>
      <c r="M244" s="248"/>
    </row>
    <row r="245" spans="1:13" s="97" customFormat="1" ht="15.75">
      <c r="A245" s="286">
        <v>45329</v>
      </c>
      <c r="B245" s="41" t="s">
        <v>45</v>
      </c>
      <c r="C245" s="39" t="s">
        <v>272</v>
      </c>
      <c r="D245" s="252" t="s">
        <v>5</v>
      </c>
      <c r="E245" s="428">
        <v>8000</v>
      </c>
      <c r="F245" s="307">
        <f t="shared" si="3"/>
        <v>10.800302408467436</v>
      </c>
      <c r="G245" s="361" t="s">
        <v>268</v>
      </c>
      <c r="H245" s="331"/>
      <c r="I245" s="232" t="s">
        <v>102</v>
      </c>
      <c r="J245" s="224" t="s">
        <v>21</v>
      </c>
      <c r="K245" s="418" t="s">
        <v>819</v>
      </c>
      <c r="L245" s="308">
        <v>740.72</v>
      </c>
      <c r="M245" s="248"/>
    </row>
    <row r="246" spans="1:13" s="97" customFormat="1" ht="15.75">
      <c r="A246" s="286">
        <v>45329</v>
      </c>
      <c r="B246" s="41" t="s">
        <v>43</v>
      </c>
      <c r="C246" s="39" t="s">
        <v>53</v>
      </c>
      <c r="D246" s="42" t="s">
        <v>6</v>
      </c>
      <c r="E246" s="273">
        <v>1400</v>
      </c>
      <c r="F246" s="307">
        <f t="shared" si="3"/>
        <v>1.8900529214818014</v>
      </c>
      <c r="G246" s="51" t="s">
        <v>156</v>
      </c>
      <c r="H246" s="321"/>
      <c r="I246" s="93" t="s">
        <v>257</v>
      </c>
      <c r="J246" s="224" t="s">
        <v>21</v>
      </c>
      <c r="K246" s="418" t="s">
        <v>819</v>
      </c>
      <c r="L246" s="308">
        <v>740.72</v>
      </c>
      <c r="M246" s="207"/>
    </row>
    <row r="247" spans="1:13" s="97" customFormat="1" ht="15.75">
      <c r="A247" s="286">
        <v>45329</v>
      </c>
      <c r="B247" s="41" t="s">
        <v>43</v>
      </c>
      <c r="C247" s="39" t="s">
        <v>53</v>
      </c>
      <c r="D247" s="42" t="s">
        <v>5</v>
      </c>
      <c r="E247" s="457">
        <v>1950</v>
      </c>
      <c r="F247" s="307">
        <f t="shared" si="3"/>
        <v>2.6325737120639379</v>
      </c>
      <c r="G247" s="364" t="s">
        <v>126</v>
      </c>
      <c r="H247" s="321"/>
      <c r="I247" s="36" t="s">
        <v>122</v>
      </c>
      <c r="J247" s="224" t="s">
        <v>21</v>
      </c>
      <c r="K247" s="418" t="s">
        <v>819</v>
      </c>
      <c r="L247" s="308">
        <v>740.72</v>
      </c>
      <c r="M247" s="207"/>
    </row>
    <row r="248" spans="1:13" s="97" customFormat="1" ht="15.75">
      <c r="A248" s="286">
        <v>45330</v>
      </c>
      <c r="B248" s="196" t="s">
        <v>17</v>
      </c>
      <c r="C248" s="51" t="s">
        <v>38</v>
      </c>
      <c r="D248" s="316" t="s">
        <v>8</v>
      </c>
      <c r="E248" s="441">
        <v>5000</v>
      </c>
      <c r="F248" s="307">
        <f t="shared" si="3"/>
        <v>7.6536332945294125</v>
      </c>
      <c r="G248" s="51" t="s">
        <v>545</v>
      </c>
      <c r="H248" s="45"/>
      <c r="I248" s="45" t="s">
        <v>16</v>
      </c>
      <c r="J248" s="224" t="s">
        <v>21</v>
      </c>
      <c r="K248" s="418" t="s">
        <v>820</v>
      </c>
      <c r="L248" s="308">
        <v>653.28449999999998</v>
      </c>
      <c r="M248" s="248"/>
    </row>
    <row r="249" spans="1:13" s="97" customFormat="1" ht="15.75">
      <c r="A249" s="286">
        <v>45330</v>
      </c>
      <c r="B249" s="196" t="s">
        <v>17</v>
      </c>
      <c r="C249" s="51" t="s">
        <v>38</v>
      </c>
      <c r="D249" s="316" t="s">
        <v>8</v>
      </c>
      <c r="E249" s="441">
        <v>5000</v>
      </c>
      <c r="F249" s="307">
        <f t="shared" si="3"/>
        <v>7.6536332945294125</v>
      </c>
      <c r="G249" s="51" t="s">
        <v>546</v>
      </c>
      <c r="H249" s="45"/>
      <c r="I249" s="45" t="s">
        <v>15</v>
      </c>
      <c r="J249" s="224" t="s">
        <v>21</v>
      </c>
      <c r="K249" s="418" t="s">
        <v>820</v>
      </c>
      <c r="L249" s="308">
        <v>653.28449999999998</v>
      </c>
      <c r="M249" s="248"/>
    </row>
    <row r="250" spans="1:13" s="97" customFormat="1" ht="15.75">
      <c r="A250" s="286">
        <v>45330</v>
      </c>
      <c r="B250" s="196" t="s">
        <v>17</v>
      </c>
      <c r="C250" s="51" t="s">
        <v>38</v>
      </c>
      <c r="D250" s="316" t="s">
        <v>6</v>
      </c>
      <c r="E250" s="441">
        <v>5000</v>
      </c>
      <c r="F250" s="307">
        <f t="shared" si="3"/>
        <v>6.7501890052921478</v>
      </c>
      <c r="G250" s="51" t="s">
        <v>547</v>
      </c>
      <c r="H250" s="45"/>
      <c r="I250" s="36" t="s">
        <v>74</v>
      </c>
      <c r="J250" s="224" t="s">
        <v>21</v>
      </c>
      <c r="K250" s="418" t="s">
        <v>819</v>
      </c>
      <c r="L250" s="308">
        <v>740.72</v>
      </c>
      <c r="M250" s="248"/>
    </row>
    <row r="251" spans="1:13" s="97" customFormat="1" ht="15.75">
      <c r="A251" s="286">
        <v>45330</v>
      </c>
      <c r="B251" s="196" t="s">
        <v>17</v>
      </c>
      <c r="C251" s="51" t="s">
        <v>38</v>
      </c>
      <c r="D251" s="316" t="s">
        <v>5</v>
      </c>
      <c r="E251" s="441">
        <v>5000</v>
      </c>
      <c r="F251" s="307">
        <f t="shared" si="3"/>
        <v>6.7501890052921478</v>
      </c>
      <c r="G251" s="51" t="s">
        <v>548</v>
      </c>
      <c r="H251" s="45"/>
      <c r="I251" s="379" t="s">
        <v>12</v>
      </c>
      <c r="J251" s="224" t="s">
        <v>21</v>
      </c>
      <c r="K251" s="418" t="s">
        <v>819</v>
      </c>
      <c r="L251" s="308">
        <v>740.72</v>
      </c>
      <c r="M251" s="248"/>
    </row>
    <row r="252" spans="1:13" s="97" customFormat="1" ht="15.75">
      <c r="A252" s="286">
        <v>45330</v>
      </c>
      <c r="B252" s="196" t="s">
        <v>17</v>
      </c>
      <c r="C252" s="51" t="s">
        <v>38</v>
      </c>
      <c r="D252" s="316" t="s">
        <v>7</v>
      </c>
      <c r="E252" s="441">
        <v>2500</v>
      </c>
      <c r="F252" s="307">
        <f t="shared" si="3"/>
        <v>3.3750945026460739</v>
      </c>
      <c r="G252" s="51" t="s">
        <v>549</v>
      </c>
      <c r="H252" s="45"/>
      <c r="I252" s="45" t="s">
        <v>13</v>
      </c>
      <c r="J252" s="224" t="s">
        <v>21</v>
      </c>
      <c r="K252" s="418" t="s">
        <v>819</v>
      </c>
      <c r="L252" s="308">
        <v>740.72</v>
      </c>
      <c r="M252" s="248"/>
    </row>
    <row r="253" spans="1:13" s="97" customFormat="1" ht="15.75">
      <c r="A253" s="286">
        <v>45330</v>
      </c>
      <c r="B253" s="196" t="s">
        <v>17</v>
      </c>
      <c r="C253" s="51" t="s">
        <v>38</v>
      </c>
      <c r="D253" s="316" t="s">
        <v>6</v>
      </c>
      <c r="E253" s="441">
        <v>2500</v>
      </c>
      <c r="F253" s="307">
        <f t="shared" si="3"/>
        <v>3.3750945026460739</v>
      </c>
      <c r="G253" s="51" t="s">
        <v>550</v>
      </c>
      <c r="H253" s="45"/>
      <c r="I253" s="45" t="s">
        <v>11</v>
      </c>
      <c r="J253" s="224" t="s">
        <v>21</v>
      </c>
      <c r="K253" s="418" t="s">
        <v>819</v>
      </c>
      <c r="L253" s="308">
        <v>740.72</v>
      </c>
      <c r="M253" s="248"/>
    </row>
    <row r="254" spans="1:13" s="97" customFormat="1" ht="15.75">
      <c r="A254" s="286">
        <v>45330</v>
      </c>
      <c r="B254" s="196" t="s">
        <v>17</v>
      </c>
      <c r="C254" s="51" t="s">
        <v>38</v>
      </c>
      <c r="D254" s="316" t="s">
        <v>6</v>
      </c>
      <c r="E254" s="441">
        <v>2500</v>
      </c>
      <c r="F254" s="307">
        <f t="shared" si="3"/>
        <v>3.3750945026460739</v>
      </c>
      <c r="G254" s="51" t="s">
        <v>551</v>
      </c>
      <c r="H254" s="45"/>
      <c r="I254" s="45" t="s">
        <v>54</v>
      </c>
      <c r="J254" s="224" t="s">
        <v>21</v>
      </c>
      <c r="K254" s="418" t="s">
        <v>819</v>
      </c>
      <c r="L254" s="308">
        <v>740.72</v>
      </c>
      <c r="M254" s="248"/>
    </row>
    <row r="255" spans="1:13" s="97" customFormat="1" ht="15.75">
      <c r="A255" s="286">
        <v>45330</v>
      </c>
      <c r="B255" s="196" t="s">
        <v>17</v>
      </c>
      <c r="C255" s="51" t="s">
        <v>38</v>
      </c>
      <c r="D255" s="316" t="s">
        <v>6</v>
      </c>
      <c r="E255" s="441">
        <v>2500</v>
      </c>
      <c r="F255" s="307">
        <f t="shared" si="3"/>
        <v>3.3750945026460739</v>
      </c>
      <c r="G255" s="51" t="s">
        <v>552</v>
      </c>
      <c r="H255" s="45"/>
      <c r="I255" s="93" t="s">
        <v>257</v>
      </c>
      <c r="J255" s="224" t="s">
        <v>21</v>
      </c>
      <c r="K255" s="418" t="s">
        <v>819</v>
      </c>
      <c r="L255" s="308">
        <v>740.72</v>
      </c>
      <c r="M255" s="248"/>
    </row>
    <row r="256" spans="1:13" s="97" customFormat="1" ht="15.75">
      <c r="A256" s="286">
        <v>45330</v>
      </c>
      <c r="B256" s="196" t="s">
        <v>17</v>
      </c>
      <c r="C256" s="51" t="s">
        <v>38</v>
      </c>
      <c r="D256" s="316" t="s">
        <v>5</v>
      </c>
      <c r="E256" s="441">
        <v>2500</v>
      </c>
      <c r="F256" s="307">
        <f t="shared" si="3"/>
        <v>3.3750945026460739</v>
      </c>
      <c r="G256" s="51" t="s">
        <v>553</v>
      </c>
      <c r="H256" s="45"/>
      <c r="I256" s="377" t="s">
        <v>24</v>
      </c>
      <c r="J256" s="224" t="s">
        <v>21</v>
      </c>
      <c r="K256" s="418" t="s">
        <v>819</v>
      </c>
      <c r="L256" s="308">
        <v>740.72</v>
      </c>
      <c r="M256" s="248"/>
    </row>
    <row r="257" spans="1:13" s="97" customFormat="1" ht="15.75">
      <c r="A257" s="286">
        <v>45330</v>
      </c>
      <c r="B257" s="196" t="s">
        <v>17</v>
      </c>
      <c r="C257" s="51" t="s">
        <v>38</v>
      </c>
      <c r="D257" s="316" t="s">
        <v>5</v>
      </c>
      <c r="E257" s="441">
        <v>5000</v>
      </c>
      <c r="F257" s="307">
        <f t="shared" si="3"/>
        <v>6.7501890052921478</v>
      </c>
      <c r="G257" s="51" t="s">
        <v>554</v>
      </c>
      <c r="H257" s="45"/>
      <c r="I257" s="45" t="s">
        <v>24</v>
      </c>
      <c r="J257" s="224" t="s">
        <v>21</v>
      </c>
      <c r="K257" s="418" t="s">
        <v>819</v>
      </c>
      <c r="L257" s="308">
        <v>740.72</v>
      </c>
      <c r="M257" s="248"/>
    </row>
    <row r="258" spans="1:13" s="97" customFormat="1" ht="15.75">
      <c r="A258" s="286">
        <v>45330</v>
      </c>
      <c r="B258" s="196" t="s">
        <v>17</v>
      </c>
      <c r="C258" s="51" t="s">
        <v>38</v>
      </c>
      <c r="D258" s="316" t="s">
        <v>5</v>
      </c>
      <c r="E258" s="441">
        <v>2500</v>
      </c>
      <c r="F258" s="307">
        <f t="shared" ref="F258:F264" si="4">E258/L258</f>
        <v>3.3750945026460739</v>
      </c>
      <c r="G258" s="51" t="s">
        <v>555</v>
      </c>
      <c r="H258" s="45"/>
      <c r="I258" s="45" t="s">
        <v>102</v>
      </c>
      <c r="J258" s="224" t="s">
        <v>21</v>
      </c>
      <c r="K258" s="418" t="s">
        <v>819</v>
      </c>
      <c r="L258" s="308">
        <v>740.72</v>
      </c>
      <c r="M258" s="248"/>
    </row>
    <row r="259" spans="1:13" s="97" customFormat="1" ht="15.75">
      <c r="A259" s="286">
        <v>45330</v>
      </c>
      <c r="B259" s="196" t="s">
        <v>17</v>
      </c>
      <c r="C259" s="51" t="s">
        <v>38</v>
      </c>
      <c r="D259" s="316" t="s">
        <v>5</v>
      </c>
      <c r="E259" s="441">
        <v>2500</v>
      </c>
      <c r="F259" s="307">
        <f t="shared" si="4"/>
        <v>3.3750945026460739</v>
      </c>
      <c r="G259" s="51" t="s">
        <v>556</v>
      </c>
      <c r="H259" s="45"/>
      <c r="I259" s="45" t="s">
        <v>122</v>
      </c>
      <c r="J259" s="224" t="s">
        <v>21</v>
      </c>
      <c r="K259" s="418" t="s">
        <v>819</v>
      </c>
      <c r="L259" s="308">
        <v>740.72</v>
      </c>
      <c r="M259" s="248"/>
    </row>
    <row r="260" spans="1:13" s="97" customFormat="1" ht="15.75">
      <c r="A260" s="286">
        <v>45330</v>
      </c>
      <c r="B260" s="196" t="s">
        <v>17</v>
      </c>
      <c r="C260" s="51" t="s">
        <v>38</v>
      </c>
      <c r="D260" s="316" t="s">
        <v>5</v>
      </c>
      <c r="E260" s="441">
        <v>2500</v>
      </c>
      <c r="F260" s="307">
        <f t="shared" si="4"/>
        <v>3.3750945026460739</v>
      </c>
      <c r="G260" s="51" t="s">
        <v>557</v>
      </c>
      <c r="H260" s="45"/>
      <c r="I260" s="45" t="s">
        <v>42</v>
      </c>
      <c r="J260" s="224" t="s">
        <v>21</v>
      </c>
      <c r="K260" s="418" t="s">
        <v>819</v>
      </c>
      <c r="L260" s="308">
        <v>740.72</v>
      </c>
      <c r="M260" s="248"/>
    </row>
    <row r="261" spans="1:13" s="97" customFormat="1" ht="15.75">
      <c r="A261" s="286">
        <v>45330</v>
      </c>
      <c r="B261" s="196" t="s">
        <v>17</v>
      </c>
      <c r="C261" s="51" t="s">
        <v>38</v>
      </c>
      <c r="D261" s="316" t="s">
        <v>9</v>
      </c>
      <c r="E261" s="423">
        <v>2500</v>
      </c>
      <c r="F261" s="307">
        <f t="shared" si="4"/>
        <v>4.241313789359392</v>
      </c>
      <c r="G261" s="51" t="s">
        <v>558</v>
      </c>
      <c r="H261" s="45"/>
      <c r="I261" s="45" t="s">
        <v>243</v>
      </c>
      <c r="J261" s="224" t="s">
        <v>21</v>
      </c>
      <c r="K261" s="418" t="s">
        <v>821</v>
      </c>
      <c r="L261" s="308">
        <v>589.44000000000005</v>
      </c>
      <c r="M261" s="248"/>
    </row>
    <row r="262" spans="1:13" s="97" customFormat="1" ht="15.75" customHeight="1">
      <c r="A262" s="286">
        <v>45330</v>
      </c>
      <c r="B262" s="196" t="s">
        <v>17</v>
      </c>
      <c r="C262" s="51" t="s">
        <v>38</v>
      </c>
      <c r="D262" s="316" t="s">
        <v>9</v>
      </c>
      <c r="E262" s="423">
        <v>2500</v>
      </c>
      <c r="F262" s="307">
        <f t="shared" si="4"/>
        <v>4.241313789359392</v>
      </c>
      <c r="G262" s="51" t="s">
        <v>559</v>
      </c>
      <c r="H262" s="45"/>
      <c r="I262" s="45" t="s">
        <v>14</v>
      </c>
      <c r="J262" s="224" t="s">
        <v>21</v>
      </c>
      <c r="K262" s="418" t="s">
        <v>821</v>
      </c>
      <c r="L262" s="308">
        <v>589.44000000000005</v>
      </c>
      <c r="M262" s="248"/>
    </row>
    <row r="263" spans="1:13" s="97" customFormat="1" ht="15.75">
      <c r="A263" s="286">
        <v>45330</v>
      </c>
      <c r="B263" s="41" t="s">
        <v>454</v>
      </c>
      <c r="C263" s="39" t="s">
        <v>53</v>
      </c>
      <c r="D263" s="42" t="s">
        <v>8</v>
      </c>
      <c r="E263" s="428">
        <v>3500</v>
      </c>
      <c r="F263" s="307">
        <f t="shared" si="4"/>
        <v>5.357543306170589</v>
      </c>
      <c r="G263" s="51" t="s">
        <v>285</v>
      </c>
      <c r="H263" s="231"/>
      <c r="I263" s="93" t="s">
        <v>16</v>
      </c>
      <c r="J263" s="224" t="s">
        <v>21</v>
      </c>
      <c r="K263" s="418" t="s">
        <v>820</v>
      </c>
      <c r="L263" s="308">
        <v>653.28449999999998</v>
      </c>
      <c r="M263" s="248"/>
    </row>
    <row r="264" spans="1:13" s="97" customFormat="1" ht="15.75" customHeight="1">
      <c r="A264" s="306">
        <v>45330</v>
      </c>
      <c r="B264" s="201" t="s">
        <v>73</v>
      </c>
      <c r="C264" s="329" t="s">
        <v>53</v>
      </c>
      <c r="D264" s="329" t="s">
        <v>8</v>
      </c>
      <c r="E264" s="478">
        <v>1800</v>
      </c>
      <c r="F264" s="307">
        <f t="shared" si="4"/>
        <v>2.7553079860305885</v>
      </c>
      <c r="G264" s="332" t="s">
        <v>276</v>
      </c>
      <c r="H264" s="298"/>
      <c r="I264" s="223" t="s">
        <v>15</v>
      </c>
      <c r="J264" s="224" t="s">
        <v>21</v>
      </c>
      <c r="K264" s="418" t="s">
        <v>820</v>
      </c>
      <c r="L264" s="308">
        <v>653.28449999999998</v>
      </c>
      <c r="M264" s="248"/>
    </row>
    <row r="265" spans="1:13" s="97" customFormat="1" ht="15.75" customHeight="1">
      <c r="A265" s="306">
        <v>45330</v>
      </c>
      <c r="B265" s="201" t="s">
        <v>815</v>
      </c>
      <c r="C265" s="417" t="s">
        <v>46</v>
      </c>
      <c r="D265" s="329" t="s">
        <v>8</v>
      </c>
      <c r="E265" s="478">
        <v>100000</v>
      </c>
      <c r="F265" s="307"/>
      <c r="G265" s="332" t="s">
        <v>276</v>
      </c>
      <c r="H265" s="298"/>
      <c r="I265" s="323" t="s">
        <v>15</v>
      </c>
      <c r="J265" s="224" t="s">
        <v>21</v>
      </c>
      <c r="K265" s="418" t="s">
        <v>820</v>
      </c>
      <c r="L265" s="308">
        <v>653.28449999999998</v>
      </c>
      <c r="M265" s="248"/>
    </row>
    <row r="266" spans="1:13" s="97" customFormat="1" ht="15.75">
      <c r="A266" s="286">
        <v>45330</v>
      </c>
      <c r="B266" s="41" t="s">
        <v>43</v>
      </c>
      <c r="C266" s="340" t="s">
        <v>53</v>
      </c>
      <c r="D266" s="42" t="s">
        <v>7</v>
      </c>
      <c r="E266" s="428">
        <v>1900</v>
      </c>
      <c r="F266" s="307">
        <f t="shared" ref="F266:F329" si="5">E266/L266</f>
        <v>2.5650718220110162</v>
      </c>
      <c r="G266" s="51" t="s">
        <v>59</v>
      </c>
      <c r="H266" s="231"/>
      <c r="I266" s="255" t="s">
        <v>13</v>
      </c>
      <c r="J266" s="224" t="s">
        <v>21</v>
      </c>
      <c r="K266" s="418" t="s">
        <v>819</v>
      </c>
      <c r="L266" s="308">
        <v>740.72</v>
      </c>
      <c r="M266" s="248"/>
    </row>
    <row r="267" spans="1:13" s="97" customFormat="1" ht="15.75" customHeight="1">
      <c r="A267" s="286">
        <v>45330</v>
      </c>
      <c r="B267" s="197" t="s">
        <v>43</v>
      </c>
      <c r="C267" s="39" t="s">
        <v>53</v>
      </c>
      <c r="D267" s="42" t="s">
        <v>6</v>
      </c>
      <c r="E267" s="428">
        <v>1900</v>
      </c>
      <c r="F267" s="307">
        <f t="shared" si="5"/>
        <v>2.5650718220110162</v>
      </c>
      <c r="G267" s="290" t="s">
        <v>60</v>
      </c>
      <c r="H267" s="231"/>
      <c r="I267" s="36" t="s">
        <v>74</v>
      </c>
      <c r="J267" s="224" t="s">
        <v>21</v>
      </c>
      <c r="K267" s="418" t="s">
        <v>819</v>
      </c>
      <c r="L267" s="308">
        <v>740.72</v>
      </c>
      <c r="M267" s="248"/>
    </row>
    <row r="268" spans="1:13" s="97" customFormat="1" ht="15.75" customHeight="1">
      <c r="A268" s="286">
        <v>45330</v>
      </c>
      <c r="B268" s="41" t="s">
        <v>812</v>
      </c>
      <c r="C268" s="39" t="s">
        <v>53</v>
      </c>
      <c r="D268" s="42" t="s">
        <v>6</v>
      </c>
      <c r="E268" s="428">
        <v>1700</v>
      </c>
      <c r="F268" s="307">
        <f t="shared" si="5"/>
        <v>2.2950642617993302</v>
      </c>
      <c r="G268" s="361" t="s">
        <v>128</v>
      </c>
      <c r="H268" s="231"/>
      <c r="I268" s="231" t="s">
        <v>11</v>
      </c>
      <c r="J268" s="224" t="s">
        <v>21</v>
      </c>
      <c r="K268" s="418" t="s">
        <v>819</v>
      </c>
      <c r="L268" s="308">
        <v>740.72</v>
      </c>
      <c r="M268" s="248"/>
    </row>
    <row r="269" spans="1:13" s="97" customFormat="1" ht="15.75" customHeight="1">
      <c r="A269" s="286">
        <v>45330</v>
      </c>
      <c r="B269" s="41" t="s">
        <v>45</v>
      </c>
      <c r="C269" s="39" t="s">
        <v>272</v>
      </c>
      <c r="D269" s="42" t="s">
        <v>6</v>
      </c>
      <c r="E269" s="428">
        <v>10000</v>
      </c>
      <c r="F269" s="307">
        <f t="shared" si="5"/>
        <v>13.500378010584296</v>
      </c>
      <c r="G269" s="361" t="s">
        <v>129</v>
      </c>
      <c r="H269" s="231"/>
      <c r="I269" s="231" t="s">
        <v>11</v>
      </c>
      <c r="J269" s="224" t="s">
        <v>21</v>
      </c>
      <c r="K269" s="418" t="s">
        <v>819</v>
      </c>
      <c r="L269" s="308">
        <v>740.72</v>
      </c>
      <c r="M269" s="248"/>
    </row>
    <row r="270" spans="1:13" s="97" customFormat="1" ht="15.75">
      <c r="A270" s="286">
        <v>45330</v>
      </c>
      <c r="B270" s="41" t="s">
        <v>44</v>
      </c>
      <c r="C270" s="39" t="s">
        <v>272</v>
      </c>
      <c r="D270" s="42" t="s">
        <v>6</v>
      </c>
      <c r="E270" s="428">
        <v>5000</v>
      </c>
      <c r="F270" s="307">
        <f t="shared" si="5"/>
        <v>6.7501890052921478</v>
      </c>
      <c r="G270" s="361" t="s">
        <v>127</v>
      </c>
      <c r="H270" s="231"/>
      <c r="I270" s="231" t="s">
        <v>11</v>
      </c>
      <c r="J270" s="224" t="s">
        <v>21</v>
      </c>
      <c r="K270" s="418" t="s">
        <v>819</v>
      </c>
      <c r="L270" s="308">
        <v>740.72</v>
      </c>
      <c r="M270" s="248"/>
    </row>
    <row r="271" spans="1:13" s="97" customFormat="1" ht="15.75">
      <c r="A271" s="286">
        <v>45330</v>
      </c>
      <c r="B271" s="41" t="s">
        <v>43</v>
      </c>
      <c r="C271" s="39" t="s">
        <v>53</v>
      </c>
      <c r="D271" s="42" t="s">
        <v>6</v>
      </c>
      <c r="E271" s="428">
        <v>2000</v>
      </c>
      <c r="F271" s="307">
        <f t="shared" si="5"/>
        <v>2.700075602116859</v>
      </c>
      <c r="G271" s="361" t="s">
        <v>127</v>
      </c>
      <c r="H271" s="231"/>
      <c r="I271" s="250" t="s">
        <v>11</v>
      </c>
      <c r="J271" s="224" t="s">
        <v>21</v>
      </c>
      <c r="K271" s="418" t="s">
        <v>819</v>
      </c>
      <c r="L271" s="308">
        <v>740.72</v>
      </c>
      <c r="M271" s="248"/>
    </row>
    <row r="272" spans="1:13" s="97" customFormat="1" ht="15.75">
      <c r="A272" s="286">
        <v>45330</v>
      </c>
      <c r="B272" s="41" t="s">
        <v>43</v>
      </c>
      <c r="C272" s="39" t="s">
        <v>53</v>
      </c>
      <c r="D272" s="42" t="s">
        <v>9</v>
      </c>
      <c r="E272" s="425">
        <v>1900</v>
      </c>
      <c r="F272" s="307">
        <f t="shared" si="5"/>
        <v>3.2233984799131377</v>
      </c>
      <c r="G272" s="361" t="s">
        <v>256</v>
      </c>
      <c r="H272" s="293"/>
      <c r="I272" s="231" t="s">
        <v>243</v>
      </c>
      <c r="J272" s="224" t="s">
        <v>21</v>
      </c>
      <c r="K272" s="418" t="s">
        <v>821</v>
      </c>
      <c r="L272" s="308">
        <v>589.44000000000005</v>
      </c>
      <c r="M272" s="248"/>
    </row>
    <row r="273" spans="1:13" s="97" customFormat="1" ht="15.75">
      <c r="A273" s="286">
        <v>45330</v>
      </c>
      <c r="B273" s="41" t="s">
        <v>43</v>
      </c>
      <c r="C273" s="39" t="s">
        <v>53</v>
      </c>
      <c r="D273" s="42" t="s">
        <v>5</v>
      </c>
      <c r="E273" s="456">
        <v>2200</v>
      </c>
      <c r="F273" s="307">
        <f t="shared" si="5"/>
        <v>2.9700831623285451</v>
      </c>
      <c r="G273" s="51" t="s">
        <v>56</v>
      </c>
      <c r="H273" s="231"/>
      <c r="I273" s="223" t="s">
        <v>42</v>
      </c>
      <c r="J273" s="224" t="s">
        <v>21</v>
      </c>
      <c r="K273" s="418" t="s">
        <v>819</v>
      </c>
      <c r="L273" s="308">
        <v>740.72</v>
      </c>
      <c r="M273" s="248"/>
    </row>
    <row r="274" spans="1:13" s="97" customFormat="1" ht="15.75">
      <c r="A274" s="286">
        <v>45330</v>
      </c>
      <c r="B274" s="41" t="s">
        <v>100</v>
      </c>
      <c r="C274" s="39" t="s">
        <v>82</v>
      </c>
      <c r="D274" s="42" t="s">
        <v>9</v>
      </c>
      <c r="E274" s="450">
        <v>600</v>
      </c>
      <c r="F274" s="307">
        <f t="shared" si="5"/>
        <v>1.0179153094462541</v>
      </c>
      <c r="G274" s="51" t="s">
        <v>55</v>
      </c>
      <c r="H274" s="331"/>
      <c r="I274" s="231" t="s">
        <v>14</v>
      </c>
      <c r="J274" s="224" t="s">
        <v>21</v>
      </c>
      <c r="K274" s="418" t="s">
        <v>821</v>
      </c>
      <c r="L274" s="308">
        <v>589.44000000000005</v>
      </c>
      <c r="M274" s="248"/>
    </row>
    <row r="275" spans="1:13" s="97" customFormat="1" ht="15.75">
      <c r="A275" s="286">
        <v>45330</v>
      </c>
      <c r="B275" s="41" t="s">
        <v>100</v>
      </c>
      <c r="C275" s="39" t="s">
        <v>82</v>
      </c>
      <c r="D275" s="42" t="s">
        <v>9</v>
      </c>
      <c r="E275" s="450">
        <v>800</v>
      </c>
      <c r="F275" s="307">
        <f t="shared" si="5"/>
        <v>1.3572204125950054</v>
      </c>
      <c r="G275" s="51" t="s">
        <v>55</v>
      </c>
      <c r="H275" s="298"/>
      <c r="I275" s="231" t="s">
        <v>14</v>
      </c>
      <c r="J275" s="224" t="s">
        <v>21</v>
      </c>
      <c r="K275" s="418" t="s">
        <v>821</v>
      </c>
      <c r="L275" s="308">
        <v>589.44000000000005</v>
      </c>
      <c r="M275" s="248"/>
    </row>
    <row r="276" spans="1:13" s="97" customFormat="1" ht="15.75">
      <c r="A276" s="286">
        <v>45330</v>
      </c>
      <c r="B276" s="41" t="s">
        <v>43</v>
      </c>
      <c r="C276" s="39" t="s">
        <v>53</v>
      </c>
      <c r="D276" s="42" t="s">
        <v>9</v>
      </c>
      <c r="E276" s="450">
        <v>3400</v>
      </c>
      <c r="F276" s="307">
        <f t="shared" si="5"/>
        <v>5.7681867535287727</v>
      </c>
      <c r="G276" s="51" t="s">
        <v>55</v>
      </c>
      <c r="H276" s="298"/>
      <c r="I276" s="231" t="s">
        <v>14</v>
      </c>
      <c r="J276" s="224" t="s">
        <v>21</v>
      </c>
      <c r="K276" s="418" t="s">
        <v>821</v>
      </c>
      <c r="L276" s="308">
        <v>589.44000000000005</v>
      </c>
      <c r="M276" s="248"/>
    </row>
    <row r="277" spans="1:13" s="97" customFormat="1" ht="15.75">
      <c r="A277" s="286">
        <v>45330</v>
      </c>
      <c r="B277" s="41" t="s">
        <v>419</v>
      </c>
      <c r="C277" s="39" t="s">
        <v>146</v>
      </c>
      <c r="D277" s="42" t="s">
        <v>9</v>
      </c>
      <c r="E277" s="479">
        <v>930</v>
      </c>
      <c r="F277" s="307">
        <f t="shared" si="5"/>
        <v>1.5777687296416936</v>
      </c>
      <c r="G277" s="366" t="s">
        <v>420</v>
      </c>
      <c r="H277" s="298"/>
      <c r="I277" s="231" t="s">
        <v>14</v>
      </c>
      <c r="J277" s="224" t="s">
        <v>21</v>
      </c>
      <c r="K277" s="418" t="s">
        <v>821</v>
      </c>
      <c r="L277" s="308">
        <v>589.44000000000005</v>
      </c>
      <c r="M277" s="248"/>
    </row>
    <row r="278" spans="1:13" s="97" customFormat="1" ht="15.75">
      <c r="A278" s="286">
        <v>45330</v>
      </c>
      <c r="B278" s="41" t="s">
        <v>421</v>
      </c>
      <c r="C278" s="39" t="s">
        <v>146</v>
      </c>
      <c r="D278" s="42" t="s">
        <v>9</v>
      </c>
      <c r="E278" s="479">
        <v>930</v>
      </c>
      <c r="F278" s="307">
        <f t="shared" si="5"/>
        <v>1.5777687296416936</v>
      </c>
      <c r="G278" s="366" t="s">
        <v>420</v>
      </c>
      <c r="H278" s="331"/>
      <c r="I278" s="231" t="s">
        <v>14</v>
      </c>
      <c r="J278" s="224" t="s">
        <v>21</v>
      </c>
      <c r="K278" s="418" t="s">
        <v>821</v>
      </c>
      <c r="L278" s="308">
        <v>589.44000000000005</v>
      </c>
      <c r="M278" s="248"/>
    </row>
    <row r="279" spans="1:13" s="97" customFormat="1" ht="15.75">
      <c r="A279" s="304">
        <v>45330</v>
      </c>
      <c r="B279" s="41" t="s">
        <v>413</v>
      </c>
      <c r="C279" s="39" t="s">
        <v>53</v>
      </c>
      <c r="D279" s="42" t="s">
        <v>5</v>
      </c>
      <c r="E279" s="273">
        <v>2000</v>
      </c>
      <c r="F279" s="307">
        <f t="shared" si="5"/>
        <v>2.700075602116859</v>
      </c>
      <c r="G279" s="361" t="s">
        <v>137</v>
      </c>
      <c r="H279" s="331"/>
      <c r="I279" s="232" t="s">
        <v>12</v>
      </c>
      <c r="J279" s="224" t="s">
        <v>21</v>
      </c>
      <c r="K279" s="418" t="s">
        <v>819</v>
      </c>
      <c r="L279" s="308">
        <v>740.72</v>
      </c>
      <c r="M279" s="248"/>
    </row>
    <row r="280" spans="1:13" s="97" customFormat="1" ht="15.75">
      <c r="A280" s="304">
        <v>45330</v>
      </c>
      <c r="B280" s="41" t="s">
        <v>44</v>
      </c>
      <c r="C280" s="39" t="s">
        <v>272</v>
      </c>
      <c r="D280" s="42" t="s">
        <v>5</v>
      </c>
      <c r="E280" s="273">
        <v>5000</v>
      </c>
      <c r="F280" s="307">
        <f t="shared" si="5"/>
        <v>6.7501890052921478</v>
      </c>
      <c r="G280" s="361" t="s">
        <v>58</v>
      </c>
      <c r="H280" s="331"/>
      <c r="I280" s="255" t="s">
        <v>12</v>
      </c>
      <c r="J280" s="224" t="s">
        <v>21</v>
      </c>
      <c r="K280" s="418" t="s">
        <v>819</v>
      </c>
      <c r="L280" s="308">
        <v>740.72</v>
      </c>
      <c r="M280" s="248"/>
    </row>
    <row r="281" spans="1:13" s="97" customFormat="1" ht="15.75">
      <c r="A281" s="304">
        <v>45330</v>
      </c>
      <c r="B281" s="41" t="s">
        <v>43</v>
      </c>
      <c r="C281" s="39" t="s">
        <v>53</v>
      </c>
      <c r="D281" s="42" t="s">
        <v>5</v>
      </c>
      <c r="E281" s="273">
        <v>2000</v>
      </c>
      <c r="F281" s="307">
        <f t="shared" si="5"/>
        <v>2.700075602116859</v>
      </c>
      <c r="G281" s="361" t="s">
        <v>58</v>
      </c>
      <c r="H281" s="331"/>
      <c r="I281" s="232" t="s">
        <v>12</v>
      </c>
      <c r="J281" s="224" t="s">
        <v>21</v>
      </c>
      <c r="K281" s="418" t="s">
        <v>819</v>
      </c>
      <c r="L281" s="308">
        <v>740.72</v>
      </c>
      <c r="M281" s="248"/>
    </row>
    <row r="282" spans="1:13" s="97" customFormat="1" ht="15.75">
      <c r="A282" s="286">
        <v>45330</v>
      </c>
      <c r="B282" s="41" t="s">
        <v>373</v>
      </c>
      <c r="C282" s="39" t="s">
        <v>53</v>
      </c>
      <c r="D282" s="42" t="s">
        <v>5</v>
      </c>
      <c r="E282" s="428">
        <v>2500</v>
      </c>
      <c r="F282" s="307">
        <f t="shared" si="5"/>
        <v>3.3750945026460739</v>
      </c>
      <c r="G282" s="361" t="s">
        <v>374</v>
      </c>
      <c r="H282" s="93">
        <v>1</v>
      </c>
      <c r="I282" s="231" t="s">
        <v>24</v>
      </c>
      <c r="J282" s="224" t="s">
        <v>21</v>
      </c>
      <c r="K282" s="418" t="s">
        <v>819</v>
      </c>
      <c r="L282" s="308">
        <v>740.72</v>
      </c>
      <c r="M282" s="248"/>
    </row>
    <row r="283" spans="1:13" s="97" customFormat="1" ht="15.75">
      <c r="A283" s="286">
        <v>45330</v>
      </c>
      <c r="B283" s="41" t="s">
        <v>273</v>
      </c>
      <c r="C283" s="39" t="s">
        <v>53</v>
      </c>
      <c r="D283" s="42" t="s">
        <v>5</v>
      </c>
      <c r="E283" s="428">
        <v>3000</v>
      </c>
      <c r="F283" s="307">
        <f t="shared" si="5"/>
        <v>4.0501134031752883</v>
      </c>
      <c r="G283" s="361" t="s">
        <v>271</v>
      </c>
      <c r="H283" s="93">
        <v>1</v>
      </c>
      <c r="I283" s="231" t="s">
        <v>24</v>
      </c>
      <c r="J283" s="224" t="s">
        <v>21</v>
      </c>
      <c r="K283" s="418" t="s">
        <v>819</v>
      </c>
      <c r="L283" s="308">
        <v>740.72</v>
      </c>
      <c r="M283" s="248"/>
    </row>
    <row r="284" spans="1:13" s="97" customFormat="1" ht="15.75">
      <c r="A284" s="286">
        <v>45330</v>
      </c>
      <c r="B284" s="41" t="s">
        <v>43</v>
      </c>
      <c r="C284" s="39" t="s">
        <v>53</v>
      </c>
      <c r="D284" s="42" t="s">
        <v>5</v>
      </c>
      <c r="E284" s="428">
        <v>2400</v>
      </c>
      <c r="F284" s="307">
        <f t="shared" si="5"/>
        <v>3.2400907225402311</v>
      </c>
      <c r="G284" s="361" t="s">
        <v>271</v>
      </c>
      <c r="H284" s="93">
        <v>1</v>
      </c>
      <c r="I284" s="285" t="s">
        <v>24</v>
      </c>
      <c r="J284" s="224" t="s">
        <v>21</v>
      </c>
      <c r="K284" s="418" t="s">
        <v>819</v>
      </c>
      <c r="L284" s="308">
        <v>740.72</v>
      </c>
      <c r="M284" s="248"/>
    </row>
    <row r="285" spans="1:13" s="97" customFormat="1" ht="15.75">
      <c r="A285" s="286">
        <v>45330</v>
      </c>
      <c r="B285" s="41" t="s">
        <v>44</v>
      </c>
      <c r="C285" s="39" t="s">
        <v>272</v>
      </c>
      <c r="D285" s="42" t="s">
        <v>5</v>
      </c>
      <c r="E285" s="428">
        <v>5000</v>
      </c>
      <c r="F285" s="307">
        <f t="shared" si="5"/>
        <v>6.7501890052921478</v>
      </c>
      <c r="G285" s="361" t="s">
        <v>271</v>
      </c>
      <c r="H285" s="93">
        <v>1</v>
      </c>
      <c r="I285" s="231" t="s">
        <v>24</v>
      </c>
      <c r="J285" s="224" t="s">
        <v>21</v>
      </c>
      <c r="K285" s="418" t="s">
        <v>819</v>
      </c>
      <c r="L285" s="308">
        <v>740.72</v>
      </c>
      <c r="M285" s="248"/>
    </row>
    <row r="286" spans="1:13" s="97" customFormat="1" ht="15.75">
      <c r="A286" s="286">
        <v>45330</v>
      </c>
      <c r="B286" s="41" t="s">
        <v>342</v>
      </c>
      <c r="C286" s="39" t="s">
        <v>105</v>
      </c>
      <c r="D286" s="42" t="s">
        <v>5</v>
      </c>
      <c r="E286" s="428">
        <v>1200</v>
      </c>
      <c r="F286" s="307">
        <f t="shared" si="5"/>
        <v>1.6200453612701156</v>
      </c>
      <c r="G286" s="361" t="s">
        <v>57</v>
      </c>
      <c r="H286" s="93">
        <v>1</v>
      </c>
      <c r="I286" s="231" t="s">
        <v>24</v>
      </c>
      <c r="J286" s="224" t="s">
        <v>21</v>
      </c>
      <c r="K286" s="418" t="s">
        <v>819</v>
      </c>
      <c r="L286" s="308">
        <v>740.72</v>
      </c>
      <c r="M286" s="248"/>
    </row>
    <row r="287" spans="1:13" s="97" customFormat="1" ht="15.75">
      <c r="A287" s="286">
        <v>45330</v>
      </c>
      <c r="B287" s="41" t="s">
        <v>43</v>
      </c>
      <c r="C287" s="39" t="s">
        <v>53</v>
      </c>
      <c r="D287" s="252" t="s">
        <v>6</v>
      </c>
      <c r="E287" s="273">
        <v>2000</v>
      </c>
      <c r="F287" s="307">
        <f t="shared" si="5"/>
        <v>2.700075602116859</v>
      </c>
      <c r="G287" s="361" t="s">
        <v>90</v>
      </c>
      <c r="H287" s="231"/>
      <c r="I287" s="232" t="s">
        <v>54</v>
      </c>
      <c r="J287" s="224" t="s">
        <v>21</v>
      </c>
      <c r="K287" s="418" t="s">
        <v>819</v>
      </c>
      <c r="L287" s="308">
        <v>740.72</v>
      </c>
      <c r="M287" s="248"/>
    </row>
    <row r="288" spans="1:13" s="97" customFormat="1" ht="15.75">
      <c r="A288" s="286">
        <v>45330</v>
      </c>
      <c r="B288" s="41" t="s">
        <v>44</v>
      </c>
      <c r="C288" s="39" t="s">
        <v>272</v>
      </c>
      <c r="D288" s="252" t="s">
        <v>6</v>
      </c>
      <c r="E288" s="273">
        <v>5000</v>
      </c>
      <c r="F288" s="307">
        <f t="shared" si="5"/>
        <v>6.7501890052921478</v>
      </c>
      <c r="G288" s="361" t="s">
        <v>90</v>
      </c>
      <c r="H288" s="231"/>
      <c r="I288" s="232" t="s">
        <v>54</v>
      </c>
      <c r="J288" s="224" t="s">
        <v>21</v>
      </c>
      <c r="K288" s="418" t="s">
        <v>819</v>
      </c>
      <c r="L288" s="308">
        <v>740.72</v>
      </c>
      <c r="M288" s="248"/>
    </row>
    <row r="289" spans="1:17" s="97" customFormat="1" ht="15.75">
      <c r="A289" s="286">
        <v>45330</v>
      </c>
      <c r="B289" s="41" t="s">
        <v>45</v>
      </c>
      <c r="C289" s="39" t="s">
        <v>272</v>
      </c>
      <c r="D289" s="252" t="s">
        <v>6</v>
      </c>
      <c r="E289" s="273">
        <v>10000</v>
      </c>
      <c r="F289" s="307">
        <f t="shared" si="5"/>
        <v>13.500378010584296</v>
      </c>
      <c r="G289" s="361" t="s">
        <v>111</v>
      </c>
      <c r="H289" s="231"/>
      <c r="I289" s="296" t="s">
        <v>54</v>
      </c>
      <c r="J289" s="224" t="s">
        <v>21</v>
      </c>
      <c r="K289" s="418" t="s">
        <v>819</v>
      </c>
      <c r="L289" s="308">
        <v>740.72</v>
      </c>
      <c r="M289" s="248"/>
    </row>
    <row r="290" spans="1:17" s="97" customFormat="1" ht="15.75">
      <c r="A290" s="286">
        <v>45330</v>
      </c>
      <c r="B290" s="41" t="s">
        <v>43</v>
      </c>
      <c r="C290" s="39" t="s">
        <v>53</v>
      </c>
      <c r="D290" s="252" t="s">
        <v>6</v>
      </c>
      <c r="E290" s="273">
        <v>2000</v>
      </c>
      <c r="F290" s="307">
        <f t="shared" si="5"/>
        <v>2.700075602116859</v>
      </c>
      <c r="G290" s="361" t="s">
        <v>90</v>
      </c>
      <c r="H290" s="231"/>
      <c r="I290" s="232" t="s">
        <v>54</v>
      </c>
      <c r="J290" s="224" t="s">
        <v>21</v>
      </c>
      <c r="K290" s="418" t="s">
        <v>819</v>
      </c>
      <c r="L290" s="308">
        <v>740.72</v>
      </c>
      <c r="M290" s="248"/>
    </row>
    <row r="291" spans="1:17" s="97" customFormat="1" ht="15.75">
      <c r="A291" s="286">
        <v>45330</v>
      </c>
      <c r="B291" s="41" t="s">
        <v>343</v>
      </c>
      <c r="C291" s="39" t="s">
        <v>53</v>
      </c>
      <c r="D291" s="252" t="s">
        <v>5</v>
      </c>
      <c r="E291" s="428">
        <v>4000</v>
      </c>
      <c r="F291" s="307">
        <f t="shared" si="5"/>
        <v>5.4001512042337181</v>
      </c>
      <c r="G291" s="361" t="s">
        <v>267</v>
      </c>
      <c r="H291" s="331"/>
      <c r="I291" s="232" t="s">
        <v>102</v>
      </c>
      <c r="J291" s="224" t="s">
        <v>21</v>
      </c>
      <c r="K291" s="418" t="s">
        <v>819</v>
      </c>
      <c r="L291" s="308">
        <v>740.72</v>
      </c>
      <c r="M291" s="248"/>
    </row>
    <row r="292" spans="1:17" s="97" customFormat="1" ht="15.75">
      <c r="A292" s="286">
        <v>45330</v>
      </c>
      <c r="B292" s="41" t="s">
        <v>344</v>
      </c>
      <c r="C292" s="39" t="s">
        <v>53</v>
      </c>
      <c r="D292" s="252" t="s">
        <v>5</v>
      </c>
      <c r="E292" s="428">
        <v>4000</v>
      </c>
      <c r="F292" s="307">
        <f t="shared" si="5"/>
        <v>5.4001512042337181</v>
      </c>
      <c r="G292" s="361" t="s">
        <v>269</v>
      </c>
      <c r="H292" s="331"/>
      <c r="I292" s="232" t="s">
        <v>102</v>
      </c>
      <c r="J292" s="224" t="s">
        <v>21</v>
      </c>
      <c r="K292" s="418" t="s">
        <v>819</v>
      </c>
      <c r="L292" s="308">
        <v>740.72</v>
      </c>
      <c r="M292" s="248"/>
    </row>
    <row r="293" spans="1:17" s="97" customFormat="1" ht="15.75">
      <c r="A293" s="286">
        <v>45330</v>
      </c>
      <c r="B293" s="41" t="s">
        <v>43</v>
      </c>
      <c r="C293" s="39" t="s">
        <v>53</v>
      </c>
      <c r="D293" s="252" t="s">
        <v>5</v>
      </c>
      <c r="E293" s="428">
        <v>2000</v>
      </c>
      <c r="F293" s="307">
        <f t="shared" si="5"/>
        <v>2.700075602116859</v>
      </c>
      <c r="G293" s="361" t="s">
        <v>267</v>
      </c>
      <c r="H293" s="331"/>
      <c r="I293" s="232" t="s">
        <v>102</v>
      </c>
      <c r="J293" s="224" t="s">
        <v>21</v>
      </c>
      <c r="K293" s="418" t="s">
        <v>819</v>
      </c>
      <c r="L293" s="308">
        <v>740.72</v>
      </c>
      <c r="M293" s="248"/>
    </row>
    <row r="294" spans="1:17" s="182" customFormat="1" ht="14.45" customHeight="1">
      <c r="A294" s="286">
        <v>45330</v>
      </c>
      <c r="B294" s="41" t="s">
        <v>44</v>
      </c>
      <c r="C294" s="39" t="s">
        <v>272</v>
      </c>
      <c r="D294" s="252" t="s">
        <v>5</v>
      </c>
      <c r="E294" s="428">
        <v>5000</v>
      </c>
      <c r="F294" s="307">
        <f t="shared" si="5"/>
        <v>6.7501890052921478</v>
      </c>
      <c r="G294" s="361" t="s">
        <v>267</v>
      </c>
      <c r="H294" s="331"/>
      <c r="I294" s="232" t="s">
        <v>102</v>
      </c>
      <c r="J294" s="224" t="s">
        <v>21</v>
      </c>
      <c r="K294" s="418" t="s">
        <v>819</v>
      </c>
      <c r="L294" s="308">
        <v>740.72</v>
      </c>
      <c r="M294" s="248"/>
      <c r="N294" s="254"/>
      <c r="O294" s="254"/>
      <c r="P294" s="254"/>
      <c r="Q294" s="254"/>
    </row>
    <row r="295" spans="1:17" s="182" customFormat="1" ht="14.45" customHeight="1">
      <c r="A295" s="286">
        <v>45330</v>
      </c>
      <c r="B295" s="41" t="s">
        <v>43</v>
      </c>
      <c r="C295" s="39" t="s">
        <v>53</v>
      </c>
      <c r="D295" s="42" t="s">
        <v>6</v>
      </c>
      <c r="E295" s="428">
        <v>1300</v>
      </c>
      <c r="F295" s="307">
        <f t="shared" si="5"/>
        <v>1.7550491413759584</v>
      </c>
      <c r="G295" s="51" t="s">
        <v>156</v>
      </c>
      <c r="H295" s="321"/>
      <c r="I295" s="93" t="s">
        <v>257</v>
      </c>
      <c r="J295" s="224" t="s">
        <v>21</v>
      </c>
      <c r="K295" s="418" t="s">
        <v>819</v>
      </c>
      <c r="L295" s="308">
        <v>740.72</v>
      </c>
      <c r="M295" s="207"/>
      <c r="N295" s="254"/>
      <c r="O295" s="254"/>
      <c r="P295" s="254"/>
      <c r="Q295" s="254"/>
    </row>
    <row r="296" spans="1:17" s="182" customFormat="1" ht="14.45" customHeight="1">
      <c r="A296" s="286">
        <v>45330</v>
      </c>
      <c r="B296" s="41" t="s">
        <v>43</v>
      </c>
      <c r="C296" s="39" t="s">
        <v>53</v>
      </c>
      <c r="D296" s="42" t="s">
        <v>5</v>
      </c>
      <c r="E296" s="457">
        <v>1950</v>
      </c>
      <c r="F296" s="307">
        <f t="shared" si="5"/>
        <v>2.6325737120639379</v>
      </c>
      <c r="G296" s="364" t="s">
        <v>126</v>
      </c>
      <c r="H296" s="321"/>
      <c r="I296" s="36" t="s">
        <v>122</v>
      </c>
      <c r="J296" s="224" t="s">
        <v>21</v>
      </c>
      <c r="K296" s="418" t="s">
        <v>819</v>
      </c>
      <c r="L296" s="308">
        <v>740.72</v>
      </c>
      <c r="M296" s="207"/>
      <c r="N296" s="254"/>
      <c r="O296" s="254"/>
      <c r="P296" s="254"/>
      <c r="Q296" s="254"/>
    </row>
    <row r="297" spans="1:17" s="182" customFormat="1" ht="14.45" customHeight="1">
      <c r="A297" s="286">
        <v>45331</v>
      </c>
      <c r="B297" s="196" t="s">
        <v>17</v>
      </c>
      <c r="C297" s="51" t="s">
        <v>38</v>
      </c>
      <c r="D297" s="316" t="s">
        <v>8</v>
      </c>
      <c r="E297" s="441">
        <v>5000</v>
      </c>
      <c r="F297" s="307">
        <f t="shared" si="5"/>
        <v>7.6536332945294125</v>
      </c>
      <c r="G297" s="51" t="s">
        <v>560</v>
      </c>
      <c r="H297" s="45"/>
      <c r="I297" s="379" t="s">
        <v>16</v>
      </c>
      <c r="J297" s="224" t="s">
        <v>21</v>
      </c>
      <c r="K297" s="418" t="s">
        <v>820</v>
      </c>
      <c r="L297" s="308">
        <v>653.28449999999998</v>
      </c>
      <c r="M297" s="248"/>
      <c r="N297" s="254"/>
      <c r="O297" s="254"/>
      <c r="P297" s="254"/>
      <c r="Q297" s="254"/>
    </row>
    <row r="298" spans="1:17" s="182" customFormat="1" ht="14.45" customHeight="1">
      <c r="A298" s="286">
        <v>45331</v>
      </c>
      <c r="B298" s="196" t="s">
        <v>17</v>
      </c>
      <c r="C298" s="51" t="s">
        <v>38</v>
      </c>
      <c r="D298" s="316" t="s">
        <v>8</v>
      </c>
      <c r="E298" s="441">
        <v>5000</v>
      </c>
      <c r="F298" s="307">
        <f t="shared" si="5"/>
        <v>7.6536332945294125</v>
      </c>
      <c r="G298" s="51" t="s">
        <v>561</v>
      </c>
      <c r="H298" s="45"/>
      <c r="I298" s="45" t="s">
        <v>15</v>
      </c>
      <c r="J298" s="224" t="s">
        <v>21</v>
      </c>
      <c r="K298" s="418" t="s">
        <v>820</v>
      </c>
      <c r="L298" s="308">
        <v>653.28449999999998</v>
      </c>
      <c r="M298" s="248"/>
      <c r="N298" s="254"/>
      <c r="O298" s="254"/>
      <c r="P298" s="254"/>
      <c r="Q298" s="254"/>
    </row>
    <row r="299" spans="1:17" s="97" customFormat="1" ht="15.75" customHeight="1">
      <c r="A299" s="286">
        <v>45331</v>
      </c>
      <c r="B299" s="196" t="s">
        <v>17</v>
      </c>
      <c r="C299" s="51" t="s">
        <v>38</v>
      </c>
      <c r="D299" s="316" t="s">
        <v>6</v>
      </c>
      <c r="E299" s="441">
        <v>5000</v>
      </c>
      <c r="F299" s="307">
        <f t="shared" si="5"/>
        <v>6.7501890052921478</v>
      </c>
      <c r="G299" s="51" t="s">
        <v>562</v>
      </c>
      <c r="H299" s="45"/>
      <c r="I299" s="36" t="s">
        <v>74</v>
      </c>
      <c r="J299" s="224" t="s">
        <v>21</v>
      </c>
      <c r="K299" s="418" t="s">
        <v>819</v>
      </c>
      <c r="L299" s="308">
        <v>740.72</v>
      </c>
      <c r="M299" s="248"/>
      <c r="N299" s="254"/>
      <c r="O299" s="254"/>
      <c r="P299" s="254"/>
      <c r="Q299" s="254"/>
    </row>
    <row r="300" spans="1:17" s="97" customFormat="1" ht="15.75" customHeight="1">
      <c r="A300" s="286">
        <v>45331</v>
      </c>
      <c r="B300" s="196" t="s">
        <v>17</v>
      </c>
      <c r="C300" s="51" t="s">
        <v>38</v>
      </c>
      <c r="D300" s="316" t="s">
        <v>5</v>
      </c>
      <c r="E300" s="441">
        <v>5000</v>
      </c>
      <c r="F300" s="307">
        <f t="shared" si="5"/>
        <v>6.7501890052921478</v>
      </c>
      <c r="G300" s="51" t="s">
        <v>563</v>
      </c>
      <c r="H300" s="45"/>
      <c r="I300" s="45" t="s">
        <v>12</v>
      </c>
      <c r="J300" s="224" t="s">
        <v>21</v>
      </c>
      <c r="K300" s="418" t="s">
        <v>819</v>
      </c>
      <c r="L300" s="308">
        <v>740.72</v>
      </c>
      <c r="M300" s="248"/>
    </row>
    <row r="301" spans="1:17" s="97" customFormat="1" ht="15.75" customHeight="1">
      <c r="A301" s="286">
        <v>45331</v>
      </c>
      <c r="B301" s="196" t="s">
        <v>17</v>
      </c>
      <c r="C301" s="51" t="s">
        <v>38</v>
      </c>
      <c r="D301" s="316" t="s">
        <v>7</v>
      </c>
      <c r="E301" s="441">
        <v>2500</v>
      </c>
      <c r="F301" s="307">
        <f t="shared" si="5"/>
        <v>3.3750945026460739</v>
      </c>
      <c r="G301" s="51" t="s">
        <v>564</v>
      </c>
      <c r="H301" s="45"/>
      <c r="I301" s="45" t="s">
        <v>13</v>
      </c>
      <c r="J301" s="224" t="s">
        <v>21</v>
      </c>
      <c r="K301" s="418" t="s">
        <v>819</v>
      </c>
      <c r="L301" s="308">
        <v>740.72</v>
      </c>
      <c r="M301" s="248"/>
    </row>
    <row r="302" spans="1:17" ht="15.75" customHeight="1">
      <c r="A302" s="286">
        <v>45331</v>
      </c>
      <c r="B302" s="196" t="s">
        <v>17</v>
      </c>
      <c r="C302" s="51" t="s">
        <v>38</v>
      </c>
      <c r="D302" s="316" t="s">
        <v>6</v>
      </c>
      <c r="E302" s="441">
        <v>2500</v>
      </c>
      <c r="F302" s="307">
        <f t="shared" si="5"/>
        <v>3.3750945026460739</v>
      </c>
      <c r="G302" s="51" t="s">
        <v>565</v>
      </c>
      <c r="H302" s="45"/>
      <c r="I302" s="377" t="s">
        <v>11</v>
      </c>
      <c r="J302" s="224" t="s">
        <v>21</v>
      </c>
      <c r="K302" s="418" t="s">
        <v>819</v>
      </c>
      <c r="L302" s="308">
        <v>740.72</v>
      </c>
      <c r="M302" s="248"/>
    </row>
    <row r="303" spans="1:17" ht="15.75" customHeight="1">
      <c r="A303" s="286">
        <v>45331</v>
      </c>
      <c r="B303" s="196" t="s">
        <v>17</v>
      </c>
      <c r="C303" s="51" t="s">
        <v>38</v>
      </c>
      <c r="D303" s="316" t="s">
        <v>6</v>
      </c>
      <c r="E303" s="441">
        <v>2500</v>
      </c>
      <c r="F303" s="307">
        <f t="shared" si="5"/>
        <v>3.3750945026460739</v>
      </c>
      <c r="G303" s="51" t="s">
        <v>566</v>
      </c>
      <c r="H303" s="45"/>
      <c r="I303" s="45" t="s">
        <v>54</v>
      </c>
      <c r="J303" s="224" t="s">
        <v>21</v>
      </c>
      <c r="K303" s="418" t="s">
        <v>819</v>
      </c>
      <c r="L303" s="308">
        <v>740.72</v>
      </c>
      <c r="M303" s="248"/>
    </row>
    <row r="304" spans="1:17" ht="15.75" customHeight="1">
      <c r="A304" s="286">
        <v>45331</v>
      </c>
      <c r="B304" s="196" t="s">
        <v>17</v>
      </c>
      <c r="C304" s="51" t="s">
        <v>38</v>
      </c>
      <c r="D304" s="316" t="s">
        <v>6</v>
      </c>
      <c r="E304" s="441">
        <v>2500</v>
      </c>
      <c r="F304" s="307">
        <f t="shared" si="5"/>
        <v>3.3750945026460739</v>
      </c>
      <c r="G304" s="51" t="s">
        <v>567</v>
      </c>
      <c r="H304" s="45"/>
      <c r="I304" s="93" t="s">
        <v>257</v>
      </c>
      <c r="J304" s="224" t="s">
        <v>21</v>
      </c>
      <c r="K304" s="418" t="s">
        <v>819</v>
      </c>
      <c r="L304" s="308">
        <v>740.72</v>
      </c>
      <c r="M304" s="248"/>
    </row>
    <row r="305" spans="1:19" s="97" customFormat="1" ht="15.75" customHeight="1">
      <c r="A305" s="286">
        <v>45331</v>
      </c>
      <c r="B305" s="196" t="s">
        <v>17</v>
      </c>
      <c r="C305" s="51" t="s">
        <v>38</v>
      </c>
      <c r="D305" s="316" t="s">
        <v>5</v>
      </c>
      <c r="E305" s="441">
        <v>2500</v>
      </c>
      <c r="F305" s="307">
        <f t="shared" si="5"/>
        <v>3.3750945026460739</v>
      </c>
      <c r="G305" s="51" t="s">
        <v>568</v>
      </c>
      <c r="H305" s="45"/>
      <c r="I305" s="45" t="s">
        <v>24</v>
      </c>
      <c r="J305" s="224" t="s">
        <v>21</v>
      </c>
      <c r="K305" s="418" t="s">
        <v>819</v>
      </c>
      <c r="L305" s="308">
        <v>740.72</v>
      </c>
      <c r="M305" s="248"/>
    </row>
    <row r="306" spans="1:19" s="97" customFormat="1" ht="15.75" customHeight="1">
      <c r="A306" s="286">
        <v>45331</v>
      </c>
      <c r="B306" s="196" t="s">
        <v>17</v>
      </c>
      <c r="C306" s="51" t="s">
        <v>38</v>
      </c>
      <c r="D306" s="316" t="s">
        <v>5</v>
      </c>
      <c r="E306" s="441">
        <v>2500</v>
      </c>
      <c r="F306" s="307">
        <f t="shared" si="5"/>
        <v>3.3750945026460739</v>
      </c>
      <c r="G306" s="51" t="s">
        <v>569</v>
      </c>
      <c r="H306" s="45"/>
      <c r="I306" s="45" t="s">
        <v>102</v>
      </c>
      <c r="J306" s="224" t="s">
        <v>21</v>
      </c>
      <c r="K306" s="418" t="s">
        <v>819</v>
      </c>
      <c r="L306" s="308">
        <v>740.72</v>
      </c>
      <c r="M306" s="248"/>
    </row>
    <row r="307" spans="1:19" s="97" customFormat="1" ht="15.75" customHeight="1">
      <c r="A307" s="286">
        <v>45331</v>
      </c>
      <c r="B307" s="196" t="s">
        <v>17</v>
      </c>
      <c r="C307" s="51" t="s">
        <v>38</v>
      </c>
      <c r="D307" s="316" t="s">
        <v>5</v>
      </c>
      <c r="E307" s="441">
        <v>2500</v>
      </c>
      <c r="F307" s="307">
        <f t="shared" si="5"/>
        <v>3.3750945026460739</v>
      </c>
      <c r="G307" s="51" t="s">
        <v>570</v>
      </c>
      <c r="H307" s="45"/>
      <c r="I307" s="45" t="s">
        <v>122</v>
      </c>
      <c r="J307" s="224" t="s">
        <v>21</v>
      </c>
      <c r="K307" s="418" t="s">
        <v>819</v>
      </c>
      <c r="L307" s="308">
        <v>740.72</v>
      </c>
      <c r="M307" s="248"/>
    </row>
    <row r="308" spans="1:19" s="97" customFormat="1" ht="15.75" customHeight="1">
      <c r="A308" s="286">
        <v>45331</v>
      </c>
      <c r="B308" s="196" t="s">
        <v>17</v>
      </c>
      <c r="C308" s="51" t="s">
        <v>38</v>
      </c>
      <c r="D308" s="316" t="s">
        <v>5</v>
      </c>
      <c r="E308" s="441">
        <v>2500</v>
      </c>
      <c r="F308" s="307">
        <f t="shared" si="5"/>
        <v>3.3750945026460739</v>
      </c>
      <c r="G308" s="51" t="s">
        <v>571</v>
      </c>
      <c r="H308" s="45"/>
      <c r="I308" s="45" t="s">
        <v>42</v>
      </c>
      <c r="J308" s="224" t="s">
        <v>21</v>
      </c>
      <c r="K308" s="418" t="s">
        <v>819</v>
      </c>
      <c r="L308" s="308">
        <v>740.72</v>
      </c>
      <c r="M308" s="248"/>
    </row>
    <row r="309" spans="1:19" s="97" customFormat="1" ht="15.75" customHeight="1">
      <c r="A309" s="286">
        <v>45331</v>
      </c>
      <c r="B309" s="196" t="s">
        <v>17</v>
      </c>
      <c r="C309" s="51" t="s">
        <v>38</v>
      </c>
      <c r="D309" s="316" t="s">
        <v>9</v>
      </c>
      <c r="E309" s="423">
        <v>2500</v>
      </c>
      <c r="F309" s="307">
        <f t="shared" si="5"/>
        <v>4.241313789359392</v>
      </c>
      <c r="G309" s="51" t="s">
        <v>572</v>
      </c>
      <c r="H309" s="45"/>
      <c r="I309" s="45" t="s">
        <v>243</v>
      </c>
      <c r="J309" s="224" t="s">
        <v>21</v>
      </c>
      <c r="K309" s="418" t="s">
        <v>821</v>
      </c>
      <c r="L309" s="308">
        <v>589.44000000000005</v>
      </c>
      <c r="M309" s="248"/>
    </row>
    <row r="310" spans="1:19" s="97" customFormat="1" ht="15.75" customHeight="1">
      <c r="A310" s="286">
        <v>45331</v>
      </c>
      <c r="B310" s="196" t="s">
        <v>17</v>
      </c>
      <c r="C310" s="51" t="s">
        <v>38</v>
      </c>
      <c r="D310" s="316" t="s">
        <v>9</v>
      </c>
      <c r="E310" s="423">
        <v>2500</v>
      </c>
      <c r="F310" s="307">
        <f t="shared" si="5"/>
        <v>4.241313789359392</v>
      </c>
      <c r="G310" s="51" t="s">
        <v>573</v>
      </c>
      <c r="H310" s="45"/>
      <c r="I310" s="45" t="s">
        <v>14</v>
      </c>
      <c r="J310" s="224" t="s">
        <v>21</v>
      </c>
      <c r="K310" s="418" t="s">
        <v>821</v>
      </c>
      <c r="L310" s="308">
        <v>589.44000000000005</v>
      </c>
      <c r="M310" s="248"/>
    </row>
    <row r="311" spans="1:19" s="97" customFormat="1" ht="15.75" customHeight="1">
      <c r="A311" s="286">
        <v>45331</v>
      </c>
      <c r="B311" s="41" t="s">
        <v>43</v>
      </c>
      <c r="C311" s="39" t="s">
        <v>53</v>
      </c>
      <c r="D311" s="42" t="s">
        <v>8</v>
      </c>
      <c r="E311" s="428">
        <v>2900</v>
      </c>
      <c r="F311" s="307">
        <f t="shared" si="5"/>
        <v>4.4391073108270591</v>
      </c>
      <c r="G311" s="51" t="s">
        <v>285</v>
      </c>
      <c r="H311" s="231"/>
      <c r="I311" s="93" t="s">
        <v>16</v>
      </c>
      <c r="J311" s="224" t="s">
        <v>21</v>
      </c>
      <c r="K311" s="418" t="s">
        <v>820</v>
      </c>
      <c r="L311" s="308">
        <v>653.28449999999998</v>
      </c>
      <c r="M311" s="248"/>
    </row>
    <row r="312" spans="1:19" s="97" customFormat="1" ht="15.75" customHeight="1">
      <c r="A312" s="306">
        <v>45331</v>
      </c>
      <c r="B312" s="201" t="s">
        <v>43</v>
      </c>
      <c r="C312" s="329" t="s">
        <v>53</v>
      </c>
      <c r="D312" s="329" t="s">
        <v>8</v>
      </c>
      <c r="E312" s="478">
        <v>1700</v>
      </c>
      <c r="F312" s="307">
        <f t="shared" si="5"/>
        <v>2.6022353201400001</v>
      </c>
      <c r="G312" s="332" t="s">
        <v>276</v>
      </c>
      <c r="H312" s="331"/>
      <c r="I312" s="323" t="s">
        <v>15</v>
      </c>
      <c r="J312" s="224" t="s">
        <v>21</v>
      </c>
      <c r="K312" s="418" t="s">
        <v>820</v>
      </c>
      <c r="L312" s="308">
        <v>653.28449999999998</v>
      </c>
      <c r="M312" s="248"/>
    </row>
    <row r="313" spans="1:19" s="97" customFormat="1" ht="15.75" customHeight="1">
      <c r="A313" s="286">
        <v>45331</v>
      </c>
      <c r="B313" s="41" t="s">
        <v>43</v>
      </c>
      <c r="C313" s="340" t="s">
        <v>53</v>
      </c>
      <c r="D313" s="42" t="s">
        <v>7</v>
      </c>
      <c r="E313" s="428">
        <v>1800</v>
      </c>
      <c r="F313" s="307">
        <f t="shared" si="5"/>
        <v>2.4300680419051734</v>
      </c>
      <c r="G313" s="51" t="s">
        <v>59</v>
      </c>
      <c r="H313" s="287"/>
      <c r="I313" s="232" t="s">
        <v>13</v>
      </c>
      <c r="J313" s="224" t="s">
        <v>21</v>
      </c>
      <c r="K313" s="418" t="s">
        <v>819</v>
      </c>
      <c r="L313" s="308">
        <v>740.72</v>
      </c>
      <c r="M313" s="248"/>
    </row>
    <row r="314" spans="1:19" s="97" customFormat="1" ht="15.75" customHeight="1">
      <c r="A314" s="286">
        <v>45331</v>
      </c>
      <c r="B314" s="406" t="s">
        <v>794</v>
      </c>
      <c r="C314" s="340" t="s">
        <v>46</v>
      </c>
      <c r="D314" s="42" t="s">
        <v>7</v>
      </c>
      <c r="E314" s="428">
        <v>7000</v>
      </c>
      <c r="F314" s="307">
        <f t="shared" si="5"/>
        <v>9.4502646074090073</v>
      </c>
      <c r="G314" s="51" t="s">
        <v>59</v>
      </c>
      <c r="H314" s="331"/>
      <c r="I314" s="232" t="s">
        <v>13</v>
      </c>
      <c r="J314" s="224" t="s">
        <v>21</v>
      </c>
      <c r="K314" s="418" t="s">
        <v>819</v>
      </c>
      <c r="L314" s="308">
        <v>740.72</v>
      </c>
      <c r="M314" s="248"/>
    </row>
    <row r="315" spans="1:19" s="97" customFormat="1" ht="15.75" customHeight="1">
      <c r="A315" s="286">
        <v>45331</v>
      </c>
      <c r="B315" s="406" t="s">
        <v>794</v>
      </c>
      <c r="C315" s="340" t="s">
        <v>46</v>
      </c>
      <c r="D315" s="42" t="s">
        <v>7</v>
      </c>
      <c r="E315" s="424">
        <v>7000</v>
      </c>
      <c r="F315" s="307">
        <f t="shared" si="5"/>
        <v>9.4502646074090073</v>
      </c>
      <c r="G315" s="51" t="s">
        <v>59</v>
      </c>
      <c r="H315" s="331"/>
      <c r="I315" s="232" t="s">
        <v>13</v>
      </c>
      <c r="J315" s="224" t="s">
        <v>21</v>
      </c>
      <c r="K315" s="418" t="s">
        <v>819</v>
      </c>
      <c r="L315" s="308">
        <v>740.72</v>
      </c>
      <c r="M315" s="248"/>
    </row>
    <row r="316" spans="1:19" s="97" customFormat="1" ht="15.75" customHeight="1">
      <c r="A316" s="286">
        <v>45331</v>
      </c>
      <c r="B316" s="406" t="s">
        <v>795</v>
      </c>
      <c r="C316" s="340" t="s">
        <v>46</v>
      </c>
      <c r="D316" s="42" t="s">
        <v>7</v>
      </c>
      <c r="E316" s="424">
        <v>7000</v>
      </c>
      <c r="F316" s="307">
        <f t="shared" si="5"/>
        <v>9.4502646074090073</v>
      </c>
      <c r="G316" s="51" t="s">
        <v>59</v>
      </c>
      <c r="H316" s="331"/>
      <c r="I316" s="232" t="s">
        <v>13</v>
      </c>
      <c r="J316" s="224" t="s">
        <v>21</v>
      </c>
      <c r="K316" s="418" t="s">
        <v>819</v>
      </c>
      <c r="L316" s="308">
        <v>740.72</v>
      </c>
      <c r="M316" s="248"/>
    </row>
    <row r="317" spans="1:19" s="284" customFormat="1" ht="15.75" customHeight="1">
      <c r="A317" s="286">
        <v>45331</v>
      </c>
      <c r="B317" s="406" t="s">
        <v>795</v>
      </c>
      <c r="C317" s="340" t="s">
        <v>46</v>
      </c>
      <c r="D317" s="42" t="s">
        <v>7</v>
      </c>
      <c r="E317" s="424">
        <v>7000</v>
      </c>
      <c r="F317" s="307">
        <f t="shared" si="5"/>
        <v>9.4502646074090073</v>
      </c>
      <c r="G317" s="51" t="s">
        <v>59</v>
      </c>
      <c r="H317" s="331"/>
      <c r="I317" s="296" t="s">
        <v>13</v>
      </c>
      <c r="J317" s="224" t="s">
        <v>21</v>
      </c>
      <c r="K317" s="418" t="s">
        <v>819</v>
      </c>
      <c r="L317" s="308">
        <v>740.72</v>
      </c>
      <c r="M317" s="248"/>
      <c r="N317" s="254"/>
      <c r="O317" s="254"/>
      <c r="P317" s="254"/>
      <c r="Q317" s="254"/>
      <c r="R317" s="254"/>
      <c r="S317" s="254"/>
    </row>
    <row r="318" spans="1:19" s="284" customFormat="1" ht="15.75" customHeight="1">
      <c r="A318" s="286">
        <v>45331</v>
      </c>
      <c r="B318" s="406" t="s">
        <v>795</v>
      </c>
      <c r="C318" s="340" t="s">
        <v>46</v>
      </c>
      <c r="D318" s="42" t="s">
        <v>7</v>
      </c>
      <c r="E318" s="424">
        <v>7000</v>
      </c>
      <c r="F318" s="307">
        <f t="shared" si="5"/>
        <v>9.4502646074090073</v>
      </c>
      <c r="G318" s="51" t="s">
        <v>59</v>
      </c>
      <c r="H318" s="331"/>
      <c r="I318" s="232" t="s">
        <v>13</v>
      </c>
      <c r="J318" s="224" t="s">
        <v>21</v>
      </c>
      <c r="K318" s="418" t="s">
        <v>819</v>
      </c>
      <c r="L318" s="308">
        <v>740.72</v>
      </c>
      <c r="M318" s="248"/>
      <c r="N318" s="254"/>
      <c r="O318" s="254"/>
      <c r="P318" s="254"/>
      <c r="Q318" s="254"/>
      <c r="R318" s="254"/>
      <c r="S318" s="254"/>
    </row>
    <row r="319" spans="1:19" s="284" customFormat="1" ht="15.75" customHeight="1">
      <c r="A319" s="286">
        <v>45331</v>
      </c>
      <c r="B319" s="406" t="s">
        <v>794</v>
      </c>
      <c r="C319" s="340" t="s">
        <v>46</v>
      </c>
      <c r="D319" s="42" t="s">
        <v>7</v>
      </c>
      <c r="E319" s="424">
        <v>7000</v>
      </c>
      <c r="F319" s="307">
        <f t="shared" si="5"/>
        <v>9.4502646074090073</v>
      </c>
      <c r="G319" s="51" t="s">
        <v>59</v>
      </c>
      <c r="H319" s="331"/>
      <c r="I319" s="232" t="s">
        <v>13</v>
      </c>
      <c r="J319" s="224" t="s">
        <v>21</v>
      </c>
      <c r="K319" s="418" t="s">
        <v>819</v>
      </c>
      <c r="L319" s="308">
        <v>740.72</v>
      </c>
      <c r="M319" s="248"/>
      <c r="N319" s="254"/>
      <c r="O319" s="254"/>
      <c r="P319" s="254"/>
      <c r="Q319" s="254"/>
      <c r="R319" s="254"/>
      <c r="S319" s="254"/>
    </row>
    <row r="320" spans="1:19" s="284" customFormat="1" ht="15.75" customHeight="1">
      <c r="A320" s="286">
        <v>45331</v>
      </c>
      <c r="B320" s="406" t="s">
        <v>795</v>
      </c>
      <c r="C320" s="340" t="s">
        <v>46</v>
      </c>
      <c r="D320" s="42" t="s">
        <v>7</v>
      </c>
      <c r="E320" s="424">
        <v>7000</v>
      </c>
      <c r="F320" s="307">
        <f t="shared" si="5"/>
        <v>9.4502646074090073</v>
      </c>
      <c r="G320" s="51" t="s">
        <v>59</v>
      </c>
      <c r="H320" s="331"/>
      <c r="I320" s="232" t="s">
        <v>13</v>
      </c>
      <c r="J320" s="224" t="s">
        <v>21</v>
      </c>
      <c r="K320" s="418" t="s">
        <v>819</v>
      </c>
      <c r="L320" s="308">
        <v>740.72</v>
      </c>
      <c r="M320" s="248"/>
      <c r="N320" s="254"/>
      <c r="O320" s="254"/>
      <c r="P320" s="254"/>
      <c r="Q320" s="254"/>
      <c r="R320" s="254"/>
      <c r="S320" s="254"/>
    </row>
    <row r="321" spans="1:19" s="284" customFormat="1" ht="15.75">
      <c r="A321" s="286">
        <v>45331</v>
      </c>
      <c r="B321" s="406" t="s">
        <v>263</v>
      </c>
      <c r="C321" s="39" t="s">
        <v>246</v>
      </c>
      <c r="D321" s="42" t="s">
        <v>7</v>
      </c>
      <c r="E321" s="424">
        <v>6000</v>
      </c>
      <c r="F321" s="307">
        <f t="shared" si="5"/>
        <v>8.1002268063505767</v>
      </c>
      <c r="G321" s="51" t="s">
        <v>70</v>
      </c>
      <c r="H321" s="331"/>
      <c r="I321" s="232" t="s">
        <v>13</v>
      </c>
      <c r="J321" s="224" t="s">
        <v>21</v>
      </c>
      <c r="K321" s="418" t="s">
        <v>819</v>
      </c>
      <c r="L321" s="308">
        <v>740.72</v>
      </c>
      <c r="M321" s="248"/>
      <c r="N321" s="254"/>
      <c r="O321" s="254"/>
      <c r="P321" s="254"/>
      <c r="Q321" s="254"/>
      <c r="R321" s="254"/>
      <c r="S321" s="254"/>
    </row>
    <row r="322" spans="1:19" s="284" customFormat="1" ht="15.75" customHeight="1">
      <c r="A322" s="286">
        <v>45331</v>
      </c>
      <c r="B322" s="197" t="s">
        <v>43</v>
      </c>
      <c r="C322" s="87" t="s">
        <v>53</v>
      </c>
      <c r="D322" s="42" t="s">
        <v>6</v>
      </c>
      <c r="E322" s="428">
        <v>1950</v>
      </c>
      <c r="F322" s="307">
        <f t="shared" si="5"/>
        <v>2.6325737120639379</v>
      </c>
      <c r="G322" s="290" t="s">
        <v>60</v>
      </c>
      <c r="H322" s="231"/>
      <c r="I322" s="36" t="s">
        <v>74</v>
      </c>
      <c r="J322" s="224" t="s">
        <v>21</v>
      </c>
      <c r="K322" s="418" t="s">
        <v>819</v>
      </c>
      <c r="L322" s="308">
        <v>740.72</v>
      </c>
      <c r="M322" s="248"/>
      <c r="N322" s="254"/>
      <c r="O322" s="254"/>
      <c r="P322" s="254"/>
      <c r="Q322" s="254"/>
      <c r="R322" s="254"/>
      <c r="S322" s="254"/>
    </row>
    <row r="323" spans="1:19" s="284" customFormat="1" ht="15.75" customHeight="1">
      <c r="A323" s="286">
        <v>45331</v>
      </c>
      <c r="B323" s="41" t="s">
        <v>264</v>
      </c>
      <c r="C323" s="39" t="s">
        <v>53</v>
      </c>
      <c r="D323" s="42" t="s">
        <v>6</v>
      </c>
      <c r="E323" s="428">
        <v>1700</v>
      </c>
      <c r="F323" s="307">
        <f t="shared" si="5"/>
        <v>2.2950642617993302</v>
      </c>
      <c r="G323" s="361" t="s">
        <v>130</v>
      </c>
      <c r="H323" s="287"/>
      <c r="I323" s="231" t="s">
        <v>11</v>
      </c>
      <c r="J323" s="224" t="s">
        <v>21</v>
      </c>
      <c r="K323" s="418" t="s">
        <v>819</v>
      </c>
      <c r="L323" s="308">
        <v>740.72</v>
      </c>
      <c r="M323" s="248"/>
      <c r="N323" s="254"/>
      <c r="O323" s="254"/>
      <c r="P323" s="254"/>
      <c r="Q323" s="254"/>
      <c r="R323" s="254"/>
      <c r="S323" s="254"/>
    </row>
    <row r="324" spans="1:19" s="284" customFormat="1" ht="15.75" customHeight="1">
      <c r="A324" s="286">
        <v>45331</v>
      </c>
      <c r="B324" s="41" t="s">
        <v>44</v>
      </c>
      <c r="C324" s="39" t="s">
        <v>272</v>
      </c>
      <c r="D324" s="42" t="s">
        <v>6</v>
      </c>
      <c r="E324" s="428">
        <v>5000</v>
      </c>
      <c r="F324" s="307">
        <f t="shared" si="5"/>
        <v>6.7501890052921478</v>
      </c>
      <c r="G324" s="361" t="s">
        <v>127</v>
      </c>
      <c r="H324" s="231"/>
      <c r="I324" s="231" t="s">
        <v>11</v>
      </c>
      <c r="J324" s="224" t="s">
        <v>21</v>
      </c>
      <c r="K324" s="418" t="s">
        <v>819</v>
      </c>
      <c r="L324" s="308">
        <v>740.72</v>
      </c>
      <c r="M324" s="248"/>
      <c r="N324" s="254"/>
      <c r="O324" s="254"/>
      <c r="P324" s="254"/>
      <c r="Q324" s="254"/>
      <c r="R324" s="254"/>
      <c r="S324" s="254"/>
    </row>
    <row r="325" spans="1:19" s="284" customFormat="1" ht="15.75" customHeight="1">
      <c r="A325" s="286">
        <v>45331</v>
      </c>
      <c r="B325" s="41" t="s">
        <v>43</v>
      </c>
      <c r="C325" s="39" t="s">
        <v>53</v>
      </c>
      <c r="D325" s="42" t="s">
        <v>6</v>
      </c>
      <c r="E325" s="428">
        <v>2000</v>
      </c>
      <c r="F325" s="307">
        <f t="shared" si="5"/>
        <v>2.700075602116859</v>
      </c>
      <c r="G325" s="361" t="s">
        <v>127</v>
      </c>
      <c r="H325" s="231"/>
      <c r="I325" s="231" t="s">
        <v>11</v>
      </c>
      <c r="J325" s="224" t="s">
        <v>21</v>
      </c>
      <c r="K325" s="418" t="s">
        <v>819</v>
      </c>
      <c r="L325" s="308">
        <v>740.72</v>
      </c>
      <c r="M325" s="248"/>
      <c r="N325" s="254"/>
      <c r="O325" s="254"/>
      <c r="P325" s="254"/>
      <c r="Q325" s="254"/>
      <c r="R325" s="254"/>
      <c r="S325" s="254"/>
    </row>
    <row r="326" spans="1:19" s="284" customFormat="1" ht="15.75" customHeight="1">
      <c r="A326" s="286">
        <v>45331</v>
      </c>
      <c r="B326" s="41" t="s">
        <v>43</v>
      </c>
      <c r="C326" s="39" t="s">
        <v>53</v>
      </c>
      <c r="D326" s="42" t="s">
        <v>9</v>
      </c>
      <c r="E326" s="425">
        <v>1800</v>
      </c>
      <c r="F326" s="307">
        <f t="shared" si="5"/>
        <v>3.053745928338762</v>
      </c>
      <c r="G326" s="361" t="s">
        <v>256</v>
      </c>
      <c r="H326" s="293"/>
      <c r="I326" s="231" t="s">
        <v>243</v>
      </c>
      <c r="J326" s="224" t="s">
        <v>21</v>
      </c>
      <c r="K326" s="418" t="s">
        <v>821</v>
      </c>
      <c r="L326" s="308">
        <v>589.44000000000005</v>
      </c>
      <c r="M326" s="248"/>
      <c r="N326" s="254"/>
      <c r="O326" s="254"/>
      <c r="P326" s="254"/>
      <c r="Q326" s="254"/>
      <c r="R326" s="254"/>
      <c r="S326" s="254"/>
    </row>
    <row r="327" spans="1:19" s="284" customFormat="1" ht="15.75">
      <c r="A327" s="286">
        <v>45331</v>
      </c>
      <c r="B327" s="41" t="s">
        <v>43</v>
      </c>
      <c r="C327" s="39" t="s">
        <v>53</v>
      </c>
      <c r="D327" s="42" t="s">
        <v>9</v>
      </c>
      <c r="E327" s="425">
        <v>2800</v>
      </c>
      <c r="F327" s="307">
        <f t="shared" si="5"/>
        <v>4.7502714440825189</v>
      </c>
      <c r="G327" s="51" t="s">
        <v>55</v>
      </c>
      <c r="H327" s="331"/>
      <c r="I327" s="285" t="s">
        <v>14</v>
      </c>
      <c r="J327" s="224" t="s">
        <v>21</v>
      </c>
      <c r="K327" s="418" t="s">
        <v>821</v>
      </c>
      <c r="L327" s="308">
        <v>589.44000000000005</v>
      </c>
      <c r="M327" s="248"/>
      <c r="N327" s="254"/>
      <c r="O327" s="254"/>
      <c r="P327" s="254"/>
      <c r="Q327" s="254"/>
      <c r="R327" s="254"/>
      <c r="S327" s="254"/>
    </row>
    <row r="328" spans="1:19" s="284" customFormat="1" ht="15.75">
      <c r="A328" s="304">
        <v>45331</v>
      </c>
      <c r="B328" s="41" t="s">
        <v>43</v>
      </c>
      <c r="C328" s="39" t="s">
        <v>53</v>
      </c>
      <c r="D328" s="42" t="s">
        <v>5</v>
      </c>
      <c r="E328" s="273">
        <v>2000</v>
      </c>
      <c r="F328" s="307">
        <f t="shared" si="5"/>
        <v>2.700075602116859</v>
      </c>
      <c r="G328" s="361" t="s">
        <v>58</v>
      </c>
      <c r="H328" s="331"/>
      <c r="I328" s="232" t="s">
        <v>12</v>
      </c>
      <c r="J328" s="224" t="s">
        <v>21</v>
      </c>
      <c r="K328" s="418" t="s">
        <v>819</v>
      </c>
      <c r="L328" s="308">
        <v>740.72</v>
      </c>
      <c r="M328" s="248"/>
      <c r="N328" s="254"/>
      <c r="O328" s="254"/>
      <c r="P328" s="254"/>
      <c r="Q328" s="254"/>
      <c r="R328" s="254"/>
      <c r="S328" s="254"/>
    </row>
    <row r="329" spans="1:19" s="284" customFormat="1" ht="15.75">
      <c r="A329" s="286">
        <v>45331</v>
      </c>
      <c r="B329" s="41" t="s">
        <v>43</v>
      </c>
      <c r="C329" s="39" t="s">
        <v>53</v>
      </c>
      <c r="D329" s="42" t="s">
        <v>5</v>
      </c>
      <c r="E329" s="428">
        <v>2400</v>
      </c>
      <c r="F329" s="307">
        <f t="shared" si="5"/>
        <v>3.2400907225402311</v>
      </c>
      <c r="G329" s="361" t="s">
        <v>57</v>
      </c>
      <c r="H329" s="36"/>
      <c r="I329" s="231" t="s">
        <v>24</v>
      </c>
      <c r="J329" s="224" t="s">
        <v>21</v>
      </c>
      <c r="K329" s="418" t="s">
        <v>819</v>
      </c>
      <c r="L329" s="308">
        <v>740.72</v>
      </c>
      <c r="M329" s="248"/>
      <c r="N329" s="254"/>
      <c r="O329" s="254"/>
      <c r="P329" s="254"/>
      <c r="Q329" s="254"/>
      <c r="R329" s="254"/>
      <c r="S329" s="254"/>
    </row>
    <row r="330" spans="1:19" s="284" customFormat="1" ht="15.75" customHeight="1">
      <c r="A330" s="286">
        <v>45331</v>
      </c>
      <c r="B330" s="41" t="s">
        <v>44</v>
      </c>
      <c r="C330" s="39" t="s">
        <v>272</v>
      </c>
      <c r="D330" s="252" t="s">
        <v>6</v>
      </c>
      <c r="E330" s="273">
        <v>5000</v>
      </c>
      <c r="F330" s="307">
        <f t="shared" ref="F330:F393" si="6">E330/L330</f>
        <v>6.7501890052921478</v>
      </c>
      <c r="G330" s="361" t="s">
        <v>90</v>
      </c>
      <c r="H330" s="231"/>
      <c r="I330" s="232" t="s">
        <v>54</v>
      </c>
      <c r="J330" s="224" t="s">
        <v>21</v>
      </c>
      <c r="K330" s="418" t="s">
        <v>819</v>
      </c>
      <c r="L330" s="308">
        <v>740.72</v>
      </c>
      <c r="M330" s="248"/>
      <c r="N330" s="254"/>
      <c r="O330" s="254"/>
      <c r="P330" s="254"/>
      <c r="Q330" s="254"/>
      <c r="R330" s="254"/>
      <c r="S330" s="254"/>
    </row>
    <row r="331" spans="1:19" s="284" customFormat="1" ht="15.75" customHeight="1">
      <c r="A331" s="286">
        <v>45331</v>
      </c>
      <c r="B331" s="41" t="s">
        <v>61</v>
      </c>
      <c r="C331" s="39" t="s">
        <v>53</v>
      </c>
      <c r="D331" s="252" t="s">
        <v>6</v>
      </c>
      <c r="E331" s="273">
        <v>4000</v>
      </c>
      <c r="F331" s="307">
        <f t="shared" si="6"/>
        <v>5.4001512042337181</v>
      </c>
      <c r="G331" s="361" t="s">
        <v>112</v>
      </c>
      <c r="H331" s="231"/>
      <c r="I331" s="232" t="s">
        <v>54</v>
      </c>
      <c r="J331" s="224" t="s">
        <v>21</v>
      </c>
      <c r="K331" s="418" t="s">
        <v>819</v>
      </c>
      <c r="L331" s="308">
        <v>740.72</v>
      </c>
      <c r="M331" s="248"/>
      <c r="N331" s="254"/>
      <c r="O331" s="254"/>
      <c r="P331" s="254"/>
      <c r="Q331" s="254"/>
      <c r="R331" s="254"/>
      <c r="S331" s="254"/>
    </row>
    <row r="332" spans="1:19" s="284" customFormat="1" ht="15.75" customHeight="1">
      <c r="A332" s="286">
        <v>45331</v>
      </c>
      <c r="B332" s="41" t="s">
        <v>43</v>
      </c>
      <c r="C332" s="39" t="s">
        <v>53</v>
      </c>
      <c r="D332" s="252" t="s">
        <v>6</v>
      </c>
      <c r="E332" s="273">
        <v>2000</v>
      </c>
      <c r="F332" s="307">
        <f t="shared" si="6"/>
        <v>2.700075602116859</v>
      </c>
      <c r="G332" s="361" t="s">
        <v>90</v>
      </c>
      <c r="H332" s="231"/>
      <c r="I332" s="296" t="s">
        <v>54</v>
      </c>
      <c r="J332" s="224" t="s">
        <v>21</v>
      </c>
      <c r="K332" s="418" t="s">
        <v>819</v>
      </c>
      <c r="L332" s="308">
        <v>740.72</v>
      </c>
      <c r="M332" s="248"/>
      <c r="N332" s="254"/>
      <c r="O332" s="254"/>
      <c r="P332" s="254"/>
      <c r="Q332" s="254"/>
      <c r="R332" s="254"/>
      <c r="S332" s="254"/>
    </row>
    <row r="333" spans="1:19" s="284" customFormat="1" ht="15.75" customHeight="1">
      <c r="A333" s="286">
        <v>45331</v>
      </c>
      <c r="B333" s="41" t="s">
        <v>43</v>
      </c>
      <c r="C333" s="39" t="s">
        <v>53</v>
      </c>
      <c r="D333" s="252" t="s">
        <v>5</v>
      </c>
      <c r="E333" s="428">
        <v>3600</v>
      </c>
      <c r="F333" s="307">
        <f t="shared" si="6"/>
        <v>4.8601360838103469</v>
      </c>
      <c r="G333" s="361" t="s">
        <v>103</v>
      </c>
      <c r="H333" s="331"/>
      <c r="I333" s="232" t="s">
        <v>102</v>
      </c>
      <c r="J333" s="224" t="s">
        <v>21</v>
      </c>
      <c r="K333" s="418" t="s">
        <v>819</v>
      </c>
      <c r="L333" s="308">
        <v>740.72</v>
      </c>
      <c r="M333" s="248"/>
      <c r="N333" s="254"/>
      <c r="O333" s="254"/>
      <c r="P333" s="254"/>
      <c r="Q333" s="254"/>
      <c r="R333" s="254"/>
      <c r="S333" s="254"/>
    </row>
    <row r="334" spans="1:19" s="284" customFormat="1" ht="15.75" customHeight="1">
      <c r="A334" s="286">
        <v>45331</v>
      </c>
      <c r="B334" s="41" t="s">
        <v>43</v>
      </c>
      <c r="C334" s="39" t="s">
        <v>53</v>
      </c>
      <c r="D334" s="42" t="s">
        <v>5</v>
      </c>
      <c r="E334" s="457">
        <v>2750</v>
      </c>
      <c r="F334" s="307">
        <f t="shared" si="6"/>
        <v>3.7126039529106816</v>
      </c>
      <c r="G334" s="364" t="s">
        <v>126</v>
      </c>
      <c r="H334" s="321"/>
      <c r="I334" s="36" t="s">
        <v>122</v>
      </c>
      <c r="J334" s="224" t="s">
        <v>21</v>
      </c>
      <c r="K334" s="418" t="s">
        <v>819</v>
      </c>
      <c r="L334" s="308">
        <v>740.72</v>
      </c>
      <c r="M334" s="207"/>
      <c r="N334" s="254"/>
      <c r="O334" s="254"/>
      <c r="P334" s="254"/>
      <c r="Q334" s="254"/>
      <c r="R334" s="254"/>
      <c r="S334" s="254"/>
    </row>
    <row r="335" spans="1:19" s="284" customFormat="1" ht="15.75">
      <c r="A335" s="286">
        <v>45332</v>
      </c>
      <c r="B335" s="196" t="s">
        <v>17</v>
      </c>
      <c r="C335" s="51" t="s">
        <v>38</v>
      </c>
      <c r="D335" s="316" t="s">
        <v>8</v>
      </c>
      <c r="E335" s="441">
        <v>5000</v>
      </c>
      <c r="F335" s="307">
        <f t="shared" si="6"/>
        <v>7.6536332945294125</v>
      </c>
      <c r="G335" s="51" t="s">
        <v>574</v>
      </c>
      <c r="H335" s="45"/>
      <c r="I335" s="45" t="s">
        <v>16</v>
      </c>
      <c r="J335" s="224" t="s">
        <v>21</v>
      </c>
      <c r="K335" s="418" t="s">
        <v>820</v>
      </c>
      <c r="L335" s="308">
        <v>653.28449999999998</v>
      </c>
      <c r="M335" s="248"/>
      <c r="N335" s="254"/>
      <c r="O335" s="254"/>
      <c r="P335" s="254"/>
      <c r="Q335" s="254"/>
      <c r="R335" s="254"/>
      <c r="S335" s="254"/>
    </row>
    <row r="336" spans="1:19" s="284" customFormat="1" ht="15.75">
      <c r="A336" s="286">
        <v>45332</v>
      </c>
      <c r="B336" s="196" t="s">
        <v>17</v>
      </c>
      <c r="C336" s="51" t="s">
        <v>38</v>
      </c>
      <c r="D336" s="316" t="s">
        <v>8</v>
      </c>
      <c r="E336" s="441">
        <v>5000</v>
      </c>
      <c r="F336" s="307">
        <f t="shared" si="6"/>
        <v>7.6536332945294125</v>
      </c>
      <c r="G336" s="51" t="s">
        <v>575</v>
      </c>
      <c r="H336" s="45"/>
      <c r="I336" s="45" t="s">
        <v>15</v>
      </c>
      <c r="J336" s="224" t="s">
        <v>21</v>
      </c>
      <c r="K336" s="418" t="s">
        <v>820</v>
      </c>
      <c r="L336" s="308">
        <v>653.28449999999998</v>
      </c>
      <c r="M336" s="248"/>
      <c r="N336" s="254"/>
      <c r="O336" s="254"/>
      <c r="P336" s="254"/>
      <c r="Q336" s="254"/>
      <c r="R336" s="254"/>
      <c r="S336" s="254"/>
    </row>
    <row r="337" spans="1:19" s="284" customFormat="1" ht="15.75" customHeight="1">
      <c r="A337" s="286">
        <v>45332</v>
      </c>
      <c r="B337" s="196" t="s">
        <v>17</v>
      </c>
      <c r="C337" s="51" t="s">
        <v>38</v>
      </c>
      <c r="D337" s="316" t="s">
        <v>5</v>
      </c>
      <c r="E337" s="441">
        <v>2500</v>
      </c>
      <c r="F337" s="307">
        <f t="shared" si="6"/>
        <v>3.3750945026460739</v>
      </c>
      <c r="G337" s="51" t="s">
        <v>576</v>
      </c>
      <c r="H337" s="45"/>
      <c r="I337" s="45" t="s">
        <v>24</v>
      </c>
      <c r="J337" s="224" t="s">
        <v>21</v>
      </c>
      <c r="K337" s="418" t="s">
        <v>819</v>
      </c>
      <c r="L337" s="308">
        <v>740.72</v>
      </c>
      <c r="M337" s="248"/>
      <c r="N337" s="254"/>
      <c r="O337" s="254"/>
      <c r="P337" s="254"/>
      <c r="Q337" s="254"/>
      <c r="R337" s="254"/>
      <c r="S337" s="254"/>
    </row>
    <row r="338" spans="1:19" s="284" customFormat="1" ht="15.75">
      <c r="A338" s="286">
        <v>45332</v>
      </c>
      <c r="B338" s="196" t="s">
        <v>17</v>
      </c>
      <c r="C338" s="51" t="s">
        <v>38</v>
      </c>
      <c r="D338" s="316" t="s">
        <v>5</v>
      </c>
      <c r="E338" s="441">
        <v>2500</v>
      </c>
      <c r="F338" s="307">
        <f t="shared" si="6"/>
        <v>3.3750945026460739</v>
      </c>
      <c r="G338" s="51" t="s">
        <v>577</v>
      </c>
      <c r="H338" s="45"/>
      <c r="I338" s="45" t="s">
        <v>102</v>
      </c>
      <c r="J338" s="224" t="s">
        <v>21</v>
      </c>
      <c r="K338" s="418" t="s">
        <v>819</v>
      </c>
      <c r="L338" s="308">
        <v>740.72</v>
      </c>
      <c r="M338" s="248"/>
      <c r="N338" s="254"/>
      <c r="O338" s="254"/>
      <c r="P338" s="254"/>
      <c r="Q338" s="254"/>
      <c r="R338" s="254"/>
      <c r="S338" s="254"/>
    </row>
    <row r="339" spans="1:19" s="284" customFormat="1" ht="15.75">
      <c r="A339" s="286">
        <v>45332</v>
      </c>
      <c r="B339" s="196" t="s">
        <v>17</v>
      </c>
      <c r="C339" s="51" t="s">
        <v>38</v>
      </c>
      <c r="D339" s="316" t="s">
        <v>9</v>
      </c>
      <c r="E339" s="423">
        <v>2500</v>
      </c>
      <c r="F339" s="307">
        <f t="shared" si="6"/>
        <v>4.241313789359392</v>
      </c>
      <c r="G339" s="51" t="s">
        <v>578</v>
      </c>
      <c r="H339" s="45"/>
      <c r="I339" s="45" t="s">
        <v>14</v>
      </c>
      <c r="J339" s="224" t="s">
        <v>21</v>
      </c>
      <c r="K339" s="418" t="s">
        <v>821</v>
      </c>
      <c r="L339" s="308">
        <v>589.44000000000005</v>
      </c>
      <c r="M339" s="248"/>
      <c r="N339" s="254"/>
      <c r="O339" s="254"/>
      <c r="P339" s="254"/>
      <c r="Q339" s="254"/>
      <c r="R339" s="254"/>
      <c r="S339" s="254"/>
    </row>
    <row r="340" spans="1:19" s="97" customFormat="1" ht="15.75" customHeight="1">
      <c r="A340" s="286">
        <v>45332</v>
      </c>
      <c r="B340" s="41" t="s">
        <v>43</v>
      </c>
      <c r="C340" s="39" t="s">
        <v>53</v>
      </c>
      <c r="D340" s="42" t="s">
        <v>8</v>
      </c>
      <c r="E340" s="428">
        <v>2900</v>
      </c>
      <c r="F340" s="307">
        <f t="shared" si="6"/>
        <v>4.4391073108270591</v>
      </c>
      <c r="G340" s="51" t="s">
        <v>285</v>
      </c>
      <c r="H340" s="298"/>
      <c r="I340" s="93" t="s">
        <v>16</v>
      </c>
      <c r="J340" s="224" t="s">
        <v>21</v>
      </c>
      <c r="K340" s="418" t="s">
        <v>820</v>
      </c>
      <c r="L340" s="308">
        <v>653.28449999999998</v>
      </c>
      <c r="M340" s="248"/>
      <c r="N340" s="254"/>
      <c r="O340" s="254"/>
      <c r="P340" s="254"/>
      <c r="Q340" s="254"/>
      <c r="R340" s="254"/>
      <c r="S340" s="254"/>
    </row>
    <row r="341" spans="1:19" s="97" customFormat="1" ht="15.75" customHeight="1">
      <c r="A341" s="304">
        <v>45332</v>
      </c>
      <c r="B341" s="41" t="s">
        <v>43</v>
      </c>
      <c r="C341" s="39" t="s">
        <v>53</v>
      </c>
      <c r="D341" s="42" t="s">
        <v>5</v>
      </c>
      <c r="E341" s="273">
        <v>3000</v>
      </c>
      <c r="F341" s="307">
        <f t="shared" si="6"/>
        <v>4.0501134031752883</v>
      </c>
      <c r="G341" s="361" t="s">
        <v>58</v>
      </c>
      <c r="H341" s="258"/>
      <c r="I341" s="200" t="s">
        <v>12</v>
      </c>
      <c r="J341" s="224" t="s">
        <v>21</v>
      </c>
      <c r="K341" s="418" t="s">
        <v>819</v>
      </c>
      <c r="L341" s="308">
        <v>740.72</v>
      </c>
      <c r="M341" s="248"/>
      <c r="N341" s="254"/>
      <c r="O341" s="254"/>
      <c r="P341" s="254"/>
      <c r="Q341" s="254"/>
      <c r="R341" s="254"/>
      <c r="S341" s="254"/>
    </row>
    <row r="342" spans="1:19" s="97" customFormat="1" ht="15.75" customHeight="1">
      <c r="A342" s="286">
        <v>45334</v>
      </c>
      <c r="B342" s="196" t="s">
        <v>17</v>
      </c>
      <c r="C342" s="51" t="s">
        <v>38</v>
      </c>
      <c r="D342" s="316" t="s">
        <v>8</v>
      </c>
      <c r="E342" s="441">
        <v>5000</v>
      </c>
      <c r="F342" s="307">
        <f t="shared" si="6"/>
        <v>7.6536332945294125</v>
      </c>
      <c r="G342" s="51" t="s">
        <v>579</v>
      </c>
      <c r="H342" s="379"/>
      <c r="I342" s="102" t="s">
        <v>16</v>
      </c>
      <c r="J342" s="224" t="s">
        <v>21</v>
      </c>
      <c r="K342" s="418" t="s">
        <v>820</v>
      </c>
      <c r="L342" s="308">
        <v>653.28449999999998</v>
      </c>
      <c r="M342" s="248"/>
      <c r="N342" s="254"/>
      <c r="O342" s="254"/>
      <c r="P342" s="254"/>
      <c r="Q342" s="254"/>
      <c r="R342" s="254"/>
      <c r="S342" s="254"/>
    </row>
    <row r="343" spans="1:19" s="97" customFormat="1" ht="15.75">
      <c r="A343" s="286">
        <v>45334</v>
      </c>
      <c r="B343" s="196" t="s">
        <v>17</v>
      </c>
      <c r="C343" s="51" t="s">
        <v>38</v>
      </c>
      <c r="D343" s="316" t="s">
        <v>8</v>
      </c>
      <c r="E343" s="441">
        <v>5000</v>
      </c>
      <c r="F343" s="307">
        <f t="shared" si="6"/>
        <v>7.6536332945294125</v>
      </c>
      <c r="G343" s="51" t="s">
        <v>580</v>
      </c>
      <c r="H343" s="379"/>
      <c r="I343" s="102" t="s">
        <v>15</v>
      </c>
      <c r="J343" s="224" t="s">
        <v>21</v>
      </c>
      <c r="K343" s="418" t="s">
        <v>820</v>
      </c>
      <c r="L343" s="308">
        <v>653.28449999999998</v>
      </c>
      <c r="M343" s="248"/>
      <c r="N343" s="254"/>
      <c r="O343" s="254"/>
      <c r="P343" s="254"/>
      <c r="Q343" s="254"/>
      <c r="R343" s="254"/>
      <c r="S343" s="254"/>
    </row>
    <row r="344" spans="1:19" s="97" customFormat="1" ht="15.75" customHeight="1">
      <c r="A344" s="286">
        <v>45334</v>
      </c>
      <c r="B344" s="196" t="s">
        <v>17</v>
      </c>
      <c r="C344" s="51" t="s">
        <v>38</v>
      </c>
      <c r="D344" s="316" t="s">
        <v>9</v>
      </c>
      <c r="E344" s="423">
        <v>2500</v>
      </c>
      <c r="F344" s="307">
        <f t="shared" si="6"/>
        <v>4.241313789359392</v>
      </c>
      <c r="G344" s="51" t="s">
        <v>581</v>
      </c>
      <c r="H344" s="379"/>
      <c r="I344" s="102" t="s">
        <v>14</v>
      </c>
      <c r="J344" s="224" t="s">
        <v>21</v>
      </c>
      <c r="K344" s="418" t="s">
        <v>821</v>
      </c>
      <c r="L344" s="308">
        <v>589.44000000000005</v>
      </c>
      <c r="M344" s="248"/>
      <c r="N344" s="254"/>
      <c r="O344" s="254"/>
      <c r="P344" s="254"/>
      <c r="Q344" s="254"/>
      <c r="R344" s="254"/>
      <c r="S344" s="254"/>
    </row>
    <row r="345" spans="1:19" s="97" customFormat="1" ht="15.75" customHeight="1">
      <c r="A345" s="286">
        <v>45334</v>
      </c>
      <c r="B345" s="41" t="s">
        <v>43</v>
      </c>
      <c r="C345" s="39" t="s">
        <v>53</v>
      </c>
      <c r="D345" s="42" t="s">
        <v>8</v>
      </c>
      <c r="E345" s="428">
        <v>2900</v>
      </c>
      <c r="F345" s="307">
        <f t="shared" si="6"/>
        <v>4.4391073108270591</v>
      </c>
      <c r="G345" s="51" t="s">
        <v>285</v>
      </c>
      <c r="H345" s="257"/>
      <c r="I345" s="86" t="s">
        <v>16</v>
      </c>
      <c r="J345" s="224" t="s">
        <v>21</v>
      </c>
      <c r="K345" s="418" t="s">
        <v>820</v>
      </c>
      <c r="L345" s="308">
        <v>653.28449999999998</v>
      </c>
      <c r="M345" s="248"/>
      <c r="N345" s="254"/>
      <c r="O345" s="254"/>
      <c r="P345" s="254"/>
      <c r="Q345" s="254"/>
      <c r="R345" s="254"/>
      <c r="S345" s="254"/>
    </row>
    <row r="346" spans="1:19" s="97" customFormat="1" ht="15.75" customHeight="1">
      <c r="A346" s="286">
        <v>45334</v>
      </c>
      <c r="B346" s="41" t="s">
        <v>43</v>
      </c>
      <c r="C346" s="39" t="s">
        <v>53</v>
      </c>
      <c r="D346" s="42" t="s">
        <v>9</v>
      </c>
      <c r="E346" s="425">
        <v>1800</v>
      </c>
      <c r="F346" s="307">
        <f t="shared" si="6"/>
        <v>3.053745928338762</v>
      </c>
      <c r="G346" s="361" t="s">
        <v>256</v>
      </c>
      <c r="H346" s="258"/>
      <c r="I346" s="94" t="s">
        <v>243</v>
      </c>
      <c r="J346" s="224" t="s">
        <v>21</v>
      </c>
      <c r="K346" s="418" t="s">
        <v>821</v>
      </c>
      <c r="L346" s="308">
        <v>589.44000000000005</v>
      </c>
      <c r="M346" s="248"/>
      <c r="N346" s="254"/>
      <c r="O346" s="254"/>
      <c r="P346" s="254"/>
      <c r="Q346" s="254"/>
      <c r="R346" s="254"/>
      <c r="S346" s="254"/>
    </row>
    <row r="347" spans="1:19" s="97" customFormat="1" ht="15.75" customHeight="1">
      <c r="A347" s="286">
        <v>45334</v>
      </c>
      <c r="B347" s="41" t="s">
        <v>43</v>
      </c>
      <c r="C347" s="39" t="s">
        <v>53</v>
      </c>
      <c r="D347" s="42" t="s">
        <v>9</v>
      </c>
      <c r="E347" s="450">
        <v>2800</v>
      </c>
      <c r="F347" s="307">
        <f t="shared" si="6"/>
        <v>4.7502714440825189</v>
      </c>
      <c r="G347" s="51" t="s">
        <v>55</v>
      </c>
      <c r="H347" s="257"/>
      <c r="I347" s="94" t="s">
        <v>14</v>
      </c>
      <c r="J347" s="224" t="s">
        <v>21</v>
      </c>
      <c r="K347" s="418" t="s">
        <v>821</v>
      </c>
      <c r="L347" s="308">
        <v>589.44000000000005</v>
      </c>
      <c r="M347" s="248"/>
      <c r="N347" s="254"/>
      <c r="O347" s="254"/>
      <c r="P347" s="254"/>
      <c r="Q347" s="254"/>
      <c r="R347" s="254"/>
      <c r="S347" s="254"/>
    </row>
    <row r="348" spans="1:19" s="97" customFormat="1" ht="15.75" customHeight="1">
      <c r="A348" s="286">
        <v>45334</v>
      </c>
      <c r="B348" s="41" t="s">
        <v>43</v>
      </c>
      <c r="C348" s="39" t="s">
        <v>53</v>
      </c>
      <c r="D348" s="252" t="s">
        <v>6</v>
      </c>
      <c r="E348" s="273">
        <v>2000</v>
      </c>
      <c r="F348" s="307">
        <f t="shared" si="6"/>
        <v>2.700075602116859</v>
      </c>
      <c r="G348" s="361" t="s">
        <v>90</v>
      </c>
      <c r="H348" s="285"/>
      <c r="I348" s="200" t="s">
        <v>54</v>
      </c>
      <c r="J348" s="224" t="s">
        <v>21</v>
      </c>
      <c r="K348" s="418" t="s">
        <v>819</v>
      </c>
      <c r="L348" s="308">
        <v>740.72</v>
      </c>
      <c r="M348" s="248"/>
      <c r="N348" s="254"/>
      <c r="O348" s="254"/>
      <c r="P348" s="254"/>
      <c r="Q348" s="254"/>
      <c r="R348" s="254"/>
      <c r="S348" s="254"/>
    </row>
    <row r="349" spans="1:19" s="97" customFormat="1" ht="15.75" customHeight="1">
      <c r="A349" s="286">
        <v>45334</v>
      </c>
      <c r="B349" s="41" t="s">
        <v>43</v>
      </c>
      <c r="C349" s="39" t="s">
        <v>53</v>
      </c>
      <c r="D349" s="252" t="s">
        <v>5</v>
      </c>
      <c r="E349" s="428">
        <v>3600</v>
      </c>
      <c r="F349" s="307">
        <f t="shared" si="6"/>
        <v>4.8601360838103469</v>
      </c>
      <c r="G349" s="361" t="s">
        <v>103</v>
      </c>
      <c r="H349" s="257"/>
      <c r="I349" s="200" t="s">
        <v>102</v>
      </c>
      <c r="J349" s="224" t="s">
        <v>21</v>
      </c>
      <c r="K349" s="418" t="s">
        <v>819</v>
      </c>
      <c r="L349" s="308">
        <v>740.72</v>
      </c>
      <c r="M349" s="248"/>
      <c r="N349" s="254"/>
      <c r="O349" s="254"/>
      <c r="P349" s="254"/>
      <c r="Q349" s="254"/>
      <c r="R349" s="254"/>
      <c r="S349" s="254"/>
    </row>
    <row r="350" spans="1:19" s="97" customFormat="1" ht="15.75" customHeight="1">
      <c r="A350" s="286">
        <v>45334</v>
      </c>
      <c r="B350" s="41" t="s">
        <v>43</v>
      </c>
      <c r="C350" s="39" t="s">
        <v>53</v>
      </c>
      <c r="D350" s="42" t="s">
        <v>6</v>
      </c>
      <c r="E350" s="273">
        <v>1400</v>
      </c>
      <c r="F350" s="307">
        <f t="shared" si="6"/>
        <v>1.8900529214818014</v>
      </c>
      <c r="G350" s="51" t="s">
        <v>156</v>
      </c>
      <c r="H350" s="261"/>
      <c r="I350" s="86" t="s">
        <v>257</v>
      </c>
      <c r="J350" s="224" t="s">
        <v>21</v>
      </c>
      <c r="K350" s="418" t="s">
        <v>819</v>
      </c>
      <c r="L350" s="308">
        <v>740.72</v>
      </c>
      <c r="M350" s="207"/>
      <c r="N350" s="254"/>
      <c r="O350" s="254"/>
      <c r="P350" s="254"/>
      <c r="Q350" s="254"/>
      <c r="R350" s="254"/>
      <c r="S350" s="254"/>
    </row>
    <row r="351" spans="1:19" s="97" customFormat="1" ht="15.75" customHeight="1">
      <c r="A351" s="286">
        <v>45335</v>
      </c>
      <c r="B351" s="253" t="s">
        <v>817</v>
      </c>
      <c r="C351" s="225" t="s">
        <v>47</v>
      </c>
      <c r="D351" s="351" t="s">
        <v>9</v>
      </c>
      <c r="E351" s="428">
        <v>200000</v>
      </c>
      <c r="F351" s="307">
        <f t="shared" si="6"/>
        <v>339.3051031487513</v>
      </c>
      <c r="G351" s="290" t="s">
        <v>281</v>
      </c>
      <c r="H351" s="259"/>
      <c r="I351" s="303" t="s">
        <v>144</v>
      </c>
      <c r="J351" s="224" t="s">
        <v>21</v>
      </c>
      <c r="K351" s="418" t="s">
        <v>821</v>
      </c>
      <c r="L351" s="308">
        <v>589.44000000000005</v>
      </c>
      <c r="M351" s="248">
        <f>L351*30</f>
        <v>17683.2</v>
      </c>
    </row>
    <row r="352" spans="1:19" s="97" customFormat="1" ht="15.75" customHeight="1">
      <c r="A352" s="286">
        <v>45335</v>
      </c>
      <c r="B352" s="196" t="s">
        <v>17</v>
      </c>
      <c r="C352" s="51" t="s">
        <v>38</v>
      </c>
      <c r="D352" s="316" t="s">
        <v>8</v>
      </c>
      <c r="E352" s="441">
        <v>5000</v>
      </c>
      <c r="F352" s="307">
        <f t="shared" si="6"/>
        <v>7.6536332945294125</v>
      </c>
      <c r="G352" s="51" t="s">
        <v>582</v>
      </c>
      <c r="H352" s="379"/>
      <c r="I352" s="102" t="s">
        <v>16</v>
      </c>
      <c r="J352" s="224" t="s">
        <v>21</v>
      </c>
      <c r="K352" s="418" t="s">
        <v>820</v>
      </c>
      <c r="L352" s="308">
        <v>653.28449999999998</v>
      </c>
      <c r="M352" s="248"/>
    </row>
    <row r="353" spans="1:13" s="97" customFormat="1" ht="15.75" customHeight="1">
      <c r="A353" s="286">
        <v>45335</v>
      </c>
      <c r="B353" s="196" t="s">
        <v>17</v>
      </c>
      <c r="C353" s="51" t="s">
        <v>38</v>
      </c>
      <c r="D353" s="316" t="s">
        <v>8</v>
      </c>
      <c r="E353" s="441">
        <v>5000</v>
      </c>
      <c r="F353" s="307">
        <f t="shared" si="6"/>
        <v>7.6536332945294125</v>
      </c>
      <c r="G353" s="51" t="s">
        <v>583</v>
      </c>
      <c r="H353" s="379"/>
      <c r="I353" s="102" t="s">
        <v>15</v>
      </c>
      <c r="J353" s="224" t="s">
        <v>21</v>
      </c>
      <c r="K353" s="418" t="s">
        <v>820</v>
      </c>
      <c r="L353" s="308">
        <v>653.28449999999998</v>
      </c>
      <c r="M353" s="248"/>
    </row>
    <row r="354" spans="1:13" s="97" customFormat="1" ht="15" customHeight="1">
      <c r="A354" s="286">
        <v>45335</v>
      </c>
      <c r="B354" s="196" t="s">
        <v>17</v>
      </c>
      <c r="C354" s="51" t="s">
        <v>38</v>
      </c>
      <c r="D354" s="316" t="s">
        <v>6</v>
      </c>
      <c r="E354" s="441">
        <v>5000</v>
      </c>
      <c r="F354" s="307">
        <f t="shared" si="6"/>
        <v>6.7501890052921478</v>
      </c>
      <c r="G354" s="51" t="s">
        <v>584</v>
      </c>
      <c r="H354" s="379"/>
      <c r="I354" s="83" t="s">
        <v>74</v>
      </c>
      <c r="J354" s="224" t="s">
        <v>21</v>
      </c>
      <c r="K354" s="418" t="s">
        <v>819</v>
      </c>
      <c r="L354" s="308">
        <v>740.72</v>
      </c>
      <c r="M354" s="248"/>
    </row>
    <row r="355" spans="1:13" s="97" customFormat="1" ht="15.75" customHeight="1">
      <c r="A355" s="286">
        <v>45335</v>
      </c>
      <c r="B355" s="196" t="s">
        <v>17</v>
      </c>
      <c r="C355" s="51" t="s">
        <v>38</v>
      </c>
      <c r="D355" s="316" t="s">
        <v>5</v>
      </c>
      <c r="E355" s="441">
        <v>5000</v>
      </c>
      <c r="F355" s="307">
        <f t="shared" si="6"/>
        <v>6.7501890052921478</v>
      </c>
      <c r="G355" s="51" t="s">
        <v>585</v>
      </c>
      <c r="H355" s="102"/>
      <c r="I355" s="102" t="s">
        <v>12</v>
      </c>
      <c r="J355" s="224" t="s">
        <v>21</v>
      </c>
      <c r="K355" s="418" t="s">
        <v>819</v>
      </c>
      <c r="L355" s="308">
        <v>740.72</v>
      </c>
      <c r="M355" s="248"/>
    </row>
    <row r="356" spans="1:13" s="97" customFormat="1" ht="15.75" customHeight="1">
      <c r="A356" s="286">
        <v>45335</v>
      </c>
      <c r="B356" s="196" t="s">
        <v>17</v>
      </c>
      <c r="C356" s="51" t="s">
        <v>38</v>
      </c>
      <c r="D356" s="316" t="s">
        <v>7</v>
      </c>
      <c r="E356" s="441">
        <v>2500</v>
      </c>
      <c r="F356" s="307">
        <f t="shared" si="6"/>
        <v>3.3750945026460739</v>
      </c>
      <c r="G356" s="51" t="s">
        <v>586</v>
      </c>
      <c r="H356" s="102"/>
      <c r="I356" s="102" t="s">
        <v>13</v>
      </c>
      <c r="J356" s="224" t="s">
        <v>21</v>
      </c>
      <c r="K356" s="418" t="s">
        <v>819</v>
      </c>
      <c r="L356" s="308">
        <v>740.72</v>
      </c>
      <c r="M356" s="248"/>
    </row>
    <row r="357" spans="1:13" s="97" customFormat="1" ht="15.75" customHeight="1">
      <c r="A357" s="286">
        <v>45335</v>
      </c>
      <c r="B357" s="196" t="s">
        <v>17</v>
      </c>
      <c r="C357" s="51" t="s">
        <v>38</v>
      </c>
      <c r="D357" s="316" t="s">
        <v>6</v>
      </c>
      <c r="E357" s="441">
        <v>2500</v>
      </c>
      <c r="F357" s="307">
        <f t="shared" si="6"/>
        <v>3.3750945026460739</v>
      </c>
      <c r="G357" s="51" t="s">
        <v>587</v>
      </c>
      <c r="H357" s="102"/>
      <c r="I357" s="102" t="s">
        <v>11</v>
      </c>
      <c r="J357" s="224" t="s">
        <v>21</v>
      </c>
      <c r="K357" s="418" t="s">
        <v>819</v>
      </c>
      <c r="L357" s="308">
        <v>740.72</v>
      </c>
      <c r="M357" s="248"/>
    </row>
    <row r="358" spans="1:13" s="97" customFormat="1" ht="15.75" customHeight="1">
      <c r="A358" s="286">
        <v>45335</v>
      </c>
      <c r="B358" s="196" t="s">
        <v>17</v>
      </c>
      <c r="C358" s="51" t="s">
        <v>38</v>
      </c>
      <c r="D358" s="316" t="s">
        <v>6</v>
      </c>
      <c r="E358" s="441">
        <v>2500</v>
      </c>
      <c r="F358" s="307">
        <f t="shared" si="6"/>
        <v>3.3750945026460739</v>
      </c>
      <c r="G358" s="51" t="s">
        <v>588</v>
      </c>
      <c r="H358" s="102"/>
      <c r="I358" s="102" t="s">
        <v>54</v>
      </c>
      <c r="J358" s="224" t="s">
        <v>21</v>
      </c>
      <c r="K358" s="418" t="s">
        <v>819</v>
      </c>
      <c r="L358" s="308">
        <v>740.72</v>
      </c>
      <c r="M358" s="248"/>
    </row>
    <row r="359" spans="1:13" s="97" customFormat="1" ht="15" customHeight="1">
      <c r="A359" s="286">
        <v>45335</v>
      </c>
      <c r="B359" s="196" t="s">
        <v>17</v>
      </c>
      <c r="C359" s="51" t="s">
        <v>38</v>
      </c>
      <c r="D359" s="316" t="s">
        <v>6</v>
      </c>
      <c r="E359" s="441">
        <v>2500</v>
      </c>
      <c r="F359" s="307">
        <f t="shared" si="6"/>
        <v>3.3750945026460739</v>
      </c>
      <c r="G359" s="51" t="s">
        <v>589</v>
      </c>
      <c r="H359" s="102"/>
      <c r="I359" s="86" t="s">
        <v>257</v>
      </c>
      <c r="J359" s="224" t="s">
        <v>21</v>
      </c>
      <c r="K359" s="418" t="s">
        <v>819</v>
      </c>
      <c r="L359" s="308">
        <v>740.72</v>
      </c>
      <c r="M359" s="248"/>
    </row>
    <row r="360" spans="1:13" s="97" customFormat="1" ht="15.75" customHeight="1">
      <c r="A360" s="286">
        <v>45335</v>
      </c>
      <c r="B360" s="196" t="s">
        <v>17</v>
      </c>
      <c r="C360" s="51" t="s">
        <v>38</v>
      </c>
      <c r="D360" s="316" t="s">
        <v>5</v>
      </c>
      <c r="E360" s="441">
        <v>2500</v>
      </c>
      <c r="F360" s="307">
        <f t="shared" si="6"/>
        <v>3.3750945026460739</v>
      </c>
      <c r="G360" s="51" t="s">
        <v>590</v>
      </c>
      <c r="H360" s="102"/>
      <c r="I360" s="102" t="s">
        <v>24</v>
      </c>
      <c r="J360" s="224" t="s">
        <v>21</v>
      </c>
      <c r="K360" s="418" t="s">
        <v>819</v>
      </c>
      <c r="L360" s="308">
        <v>740.72</v>
      </c>
      <c r="M360" s="248"/>
    </row>
    <row r="361" spans="1:13" s="97" customFormat="1" ht="15" customHeight="1">
      <c r="A361" s="286">
        <v>45335</v>
      </c>
      <c r="B361" s="196" t="s">
        <v>17</v>
      </c>
      <c r="C361" s="51" t="s">
        <v>38</v>
      </c>
      <c r="D361" s="316" t="s">
        <v>5</v>
      </c>
      <c r="E361" s="441">
        <v>2500</v>
      </c>
      <c r="F361" s="307">
        <f t="shared" si="6"/>
        <v>3.3750945026460739</v>
      </c>
      <c r="G361" s="51" t="s">
        <v>591</v>
      </c>
      <c r="H361" s="102"/>
      <c r="I361" s="102" t="s">
        <v>102</v>
      </c>
      <c r="J361" s="224" t="s">
        <v>21</v>
      </c>
      <c r="K361" s="418" t="s">
        <v>819</v>
      </c>
      <c r="L361" s="308">
        <v>740.72</v>
      </c>
      <c r="M361" s="248"/>
    </row>
    <row r="362" spans="1:13" s="97" customFormat="1" ht="15.75" customHeight="1">
      <c r="A362" s="286">
        <v>45335</v>
      </c>
      <c r="B362" s="196" t="s">
        <v>17</v>
      </c>
      <c r="C362" s="51" t="s">
        <v>38</v>
      </c>
      <c r="D362" s="316" t="s">
        <v>5</v>
      </c>
      <c r="E362" s="441">
        <v>2500</v>
      </c>
      <c r="F362" s="307">
        <f t="shared" si="6"/>
        <v>3.8268166472647063</v>
      </c>
      <c r="G362" s="51" t="s">
        <v>592</v>
      </c>
      <c r="H362" s="102"/>
      <c r="I362" s="102" t="s">
        <v>122</v>
      </c>
      <c r="J362" s="224" t="s">
        <v>21</v>
      </c>
      <c r="K362" s="418" t="s">
        <v>820</v>
      </c>
      <c r="L362" s="308">
        <v>653.28449999999998</v>
      </c>
      <c r="M362" s="248"/>
    </row>
    <row r="363" spans="1:13" s="97" customFormat="1" ht="15.75" customHeight="1">
      <c r="A363" s="286">
        <v>45335</v>
      </c>
      <c r="B363" s="196" t="s">
        <v>17</v>
      </c>
      <c r="C363" s="51" t="s">
        <v>38</v>
      </c>
      <c r="D363" s="316" t="s">
        <v>5</v>
      </c>
      <c r="E363" s="441">
        <v>2500</v>
      </c>
      <c r="F363" s="307">
        <f t="shared" si="6"/>
        <v>3.8268166472647063</v>
      </c>
      <c r="G363" s="51" t="s">
        <v>593</v>
      </c>
      <c r="H363" s="102"/>
      <c r="I363" s="102" t="s">
        <v>42</v>
      </c>
      <c r="J363" s="224" t="s">
        <v>21</v>
      </c>
      <c r="K363" s="418" t="s">
        <v>820</v>
      </c>
      <c r="L363" s="308">
        <v>653.28449999999998</v>
      </c>
      <c r="M363" s="248"/>
    </row>
    <row r="364" spans="1:13" s="97" customFormat="1" ht="15.75">
      <c r="A364" s="286">
        <v>45335</v>
      </c>
      <c r="B364" s="196" t="s">
        <v>17</v>
      </c>
      <c r="C364" s="51" t="s">
        <v>38</v>
      </c>
      <c r="D364" s="316" t="s">
        <v>9</v>
      </c>
      <c r="E364" s="423">
        <v>2500</v>
      </c>
      <c r="F364" s="307">
        <f t="shared" si="6"/>
        <v>4.241313789359392</v>
      </c>
      <c r="G364" s="51" t="s">
        <v>594</v>
      </c>
      <c r="H364" s="102"/>
      <c r="I364" s="102" t="s">
        <v>243</v>
      </c>
      <c r="J364" s="224" t="s">
        <v>21</v>
      </c>
      <c r="K364" s="418" t="s">
        <v>821</v>
      </c>
      <c r="L364" s="308">
        <v>589.44000000000005</v>
      </c>
      <c r="M364" s="248"/>
    </row>
    <row r="365" spans="1:13" s="97" customFormat="1" ht="15.75">
      <c r="A365" s="286">
        <v>45335</v>
      </c>
      <c r="B365" s="196" t="s">
        <v>17</v>
      </c>
      <c r="C365" s="51" t="s">
        <v>38</v>
      </c>
      <c r="D365" s="316" t="s">
        <v>9</v>
      </c>
      <c r="E365" s="423">
        <v>2500</v>
      </c>
      <c r="F365" s="307">
        <f t="shared" si="6"/>
        <v>4.241313789359392</v>
      </c>
      <c r="G365" s="51" t="s">
        <v>595</v>
      </c>
      <c r="H365" s="102"/>
      <c r="I365" s="102" t="s">
        <v>14</v>
      </c>
      <c r="J365" s="224" t="s">
        <v>21</v>
      </c>
      <c r="K365" s="418" t="s">
        <v>821</v>
      </c>
      <c r="L365" s="308">
        <v>589.44000000000005</v>
      </c>
      <c r="M365" s="248"/>
    </row>
    <row r="366" spans="1:13" s="97" customFormat="1" ht="15.75" customHeight="1">
      <c r="A366" s="286">
        <v>45335</v>
      </c>
      <c r="B366" s="41" t="s">
        <v>43</v>
      </c>
      <c r="C366" s="39" t="s">
        <v>53</v>
      </c>
      <c r="D366" s="42" t="s">
        <v>8</v>
      </c>
      <c r="E366" s="428">
        <v>2900</v>
      </c>
      <c r="F366" s="307">
        <f t="shared" si="6"/>
        <v>4.4391073108270591</v>
      </c>
      <c r="G366" s="51" t="s">
        <v>285</v>
      </c>
      <c r="H366" s="294"/>
      <c r="I366" s="86" t="s">
        <v>16</v>
      </c>
      <c r="J366" s="224" t="s">
        <v>21</v>
      </c>
      <c r="K366" s="418" t="s">
        <v>820</v>
      </c>
      <c r="L366" s="308">
        <v>653.28449999999998</v>
      </c>
      <c r="M366" s="248"/>
    </row>
    <row r="367" spans="1:13" s="97" customFormat="1" ht="15.75" customHeight="1">
      <c r="A367" s="306">
        <v>45335</v>
      </c>
      <c r="B367" s="201" t="s">
        <v>43</v>
      </c>
      <c r="C367" s="329" t="s">
        <v>53</v>
      </c>
      <c r="D367" s="329" t="s">
        <v>8</v>
      </c>
      <c r="E367" s="478">
        <v>1800</v>
      </c>
      <c r="F367" s="307">
        <f t="shared" si="6"/>
        <v>2.7553079860305885</v>
      </c>
      <c r="G367" s="332" t="s">
        <v>276</v>
      </c>
      <c r="H367" s="294"/>
      <c r="I367" s="303" t="s">
        <v>15</v>
      </c>
      <c r="J367" s="224" t="s">
        <v>21</v>
      </c>
      <c r="K367" s="418" t="s">
        <v>820</v>
      </c>
      <c r="L367" s="308">
        <v>653.28449999999998</v>
      </c>
      <c r="M367" s="248"/>
    </row>
    <row r="368" spans="1:13" s="97" customFormat="1" ht="15.75">
      <c r="A368" s="286">
        <v>45335</v>
      </c>
      <c r="B368" s="41" t="s">
        <v>43</v>
      </c>
      <c r="C368" s="340" t="s">
        <v>53</v>
      </c>
      <c r="D368" s="42" t="s">
        <v>7</v>
      </c>
      <c r="E368" s="424">
        <v>1900</v>
      </c>
      <c r="F368" s="307">
        <f t="shared" si="6"/>
        <v>2.9083806519211768</v>
      </c>
      <c r="G368" s="51" t="s">
        <v>59</v>
      </c>
      <c r="H368" s="294"/>
      <c r="I368" s="200" t="s">
        <v>13</v>
      </c>
      <c r="J368" s="224" t="s">
        <v>21</v>
      </c>
      <c r="K368" s="418" t="s">
        <v>820</v>
      </c>
      <c r="L368" s="308">
        <v>653.28449999999998</v>
      </c>
      <c r="M368" s="248"/>
    </row>
    <row r="369" spans="1:13" s="97" customFormat="1" ht="15.75">
      <c r="A369" s="286">
        <v>45335</v>
      </c>
      <c r="B369" s="197" t="s">
        <v>43</v>
      </c>
      <c r="C369" s="39" t="s">
        <v>53</v>
      </c>
      <c r="D369" s="42" t="s">
        <v>6</v>
      </c>
      <c r="E369" s="428">
        <v>1900</v>
      </c>
      <c r="F369" s="307">
        <f t="shared" si="6"/>
        <v>2.9083806519211768</v>
      </c>
      <c r="G369" s="290" t="s">
        <v>60</v>
      </c>
      <c r="H369" s="289"/>
      <c r="I369" s="83" t="s">
        <v>74</v>
      </c>
      <c r="J369" s="224" t="s">
        <v>21</v>
      </c>
      <c r="K369" s="418" t="s">
        <v>820</v>
      </c>
      <c r="L369" s="308">
        <v>653.28449999999998</v>
      </c>
      <c r="M369" s="248"/>
    </row>
    <row r="370" spans="1:13" s="97" customFormat="1" ht="15.75">
      <c r="A370" s="286">
        <v>45335</v>
      </c>
      <c r="B370" s="41" t="s">
        <v>43</v>
      </c>
      <c r="C370" s="39" t="s">
        <v>53</v>
      </c>
      <c r="D370" s="42" t="s">
        <v>6</v>
      </c>
      <c r="E370" s="428">
        <v>1500</v>
      </c>
      <c r="F370" s="307">
        <f t="shared" si="6"/>
        <v>2.2960899883588239</v>
      </c>
      <c r="G370" s="361" t="s">
        <v>127</v>
      </c>
      <c r="H370" s="94"/>
      <c r="I370" s="94" t="s">
        <v>11</v>
      </c>
      <c r="J370" s="224" t="s">
        <v>21</v>
      </c>
      <c r="K370" s="418" t="s">
        <v>820</v>
      </c>
      <c r="L370" s="308">
        <v>653.28449999999998</v>
      </c>
      <c r="M370" s="248"/>
    </row>
    <row r="371" spans="1:13" s="97" customFormat="1" ht="15.75" customHeight="1">
      <c r="A371" s="286">
        <v>45335</v>
      </c>
      <c r="B371" s="41" t="s">
        <v>43</v>
      </c>
      <c r="C371" s="39" t="s">
        <v>53</v>
      </c>
      <c r="D371" s="42" t="s">
        <v>9</v>
      </c>
      <c r="E371" s="425">
        <v>1700</v>
      </c>
      <c r="F371" s="307">
        <f t="shared" si="6"/>
        <v>2.8840933767643864</v>
      </c>
      <c r="G371" s="361" t="s">
        <v>256</v>
      </c>
      <c r="H371" s="292"/>
      <c r="I371" s="94" t="s">
        <v>243</v>
      </c>
      <c r="J371" s="224" t="s">
        <v>21</v>
      </c>
      <c r="K371" s="418" t="s">
        <v>821</v>
      </c>
      <c r="L371" s="308">
        <v>589.44000000000005</v>
      </c>
      <c r="M371" s="248"/>
    </row>
    <row r="372" spans="1:13" s="97" customFormat="1" ht="15.75">
      <c r="A372" s="286">
        <v>45335</v>
      </c>
      <c r="B372" s="41" t="s">
        <v>43</v>
      </c>
      <c r="C372" s="39" t="s">
        <v>53</v>
      </c>
      <c r="D372" s="42" t="s">
        <v>5</v>
      </c>
      <c r="E372" s="456">
        <v>2200</v>
      </c>
      <c r="F372" s="307">
        <f t="shared" si="6"/>
        <v>3.3675986495929418</v>
      </c>
      <c r="G372" s="51" t="s">
        <v>56</v>
      </c>
      <c r="H372" s="94"/>
      <c r="I372" s="303" t="s">
        <v>42</v>
      </c>
      <c r="J372" s="224" t="s">
        <v>21</v>
      </c>
      <c r="K372" s="418" t="s">
        <v>820</v>
      </c>
      <c r="L372" s="308">
        <v>653.28449999999998</v>
      </c>
      <c r="M372" s="248"/>
    </row>
    <row r="373" spans="1:13" s="97" customFormat="1" ht="15.75">
      <c r="A373" s="286">
        <v>45335</v>
      </c>
      <c r="B373" s="41" t="s">
        <v>43</v>
      </c>
      <c r="C373" s="39" t="s">
        <v>53</v>
      </c>
      <c r="D373" s="42" t="s">
        <v>9</v>
      </c>
      <c r="E373" s="450">
        <v>3400</v>
      </c>
      <c r="F373" s="307">
        <f t="shared" si="6"/>
        <v>5.7681867535287727</v>
      </c>
      <c r="G373" s="51" t="s">
        <v>55</v>
      </c>
      <c r="H373" s="94"/>
      <c r="I373" s="94" t="s">
        <v>14</v>
      </c>
      <c r="J373" s="224" t="s">
        <v>21</v>
      </c>
      <c r="K373" s="418" t="s">
        <v>821</v>
      </c>
      <c r="L373" s="308">
        <v>589.44000000000005</v>
      </c>
      <c r="M373" s="248"/>
    </row>
    <row r="374" spans="1:13" s="97" customFormat="1" ht="15.75" customHeight="1">
      <c r="A374" s="286">
        <v>45335</v>
      </c>
      <c r="B374" s="41" t="s">
        <v>147</v>
      </c>
      <c r="C374" s="225" t="s">
        <v>47</v>
      </c>
      <c r="D374" s="42" t="s">
        <v>9</v>
      </c>
      <c r="E374" s="425">
        <v>12000</v>
      </c>
      <c r="F374" s="307">
        <f t="shared" si="6"/>
        <v>20.358306188925081</v>
      </c>
      <c r="G374" s="51" t="s">
        <v>151</v>
      </c>
      <c r="H374" s="94"/>
      <c r="I374" s="94" t="s">
        <v>14</v>
      </c>
      <c r="J374" s="224" t="s">
        <v>21</v>
      </c>
      <c r="K374" s="418" t="s">
        <v>821</v>
      </c>
      <c r="L374" s="308">
        <v>589.44000000000005</v>
      </c>
      <c r="M374" s="248"/>
    </row>
    <row r="375" spans="1:13" s="97" customFormat="1" ht="15.75">
      <c r="A375" s="286">
        <v>45335</v>
      </c>
      <c r="B375" s="338" t="s">
        <v>422</v>
      </c>
      <c r="C375" s="343" t="s">
        <v>246</v>
      </c>
      <c r="D375" s="42" t="s">
        <v>9</v>
      </c>
      <c r="E375" s="424">
        <v>44800</v>
      </c>
      <c r="F375" s="307">
        <f t="shared" si="6"/>
        <v>76.004343105320302</v>
      </c>
      <c r="G375" s="51" t="s">
        <v>152</v>
      </c>
      <c r="H375" s="94"/>
      <c r="I375" s="94" t="s">
        <v>14</v>
      </c>
      <c r="J375" s="224" t="s">
        <v>21</v>
      </c>
      <c r="K375" s="418" t="s">
        <v>821</v>
      </c>
      <c r="L375" s="308">
        <v>589.44000000000005</v>
      </c>
      <c r="M375" s="248"/>
    </row>
    <row r="376" spans="1:13" s="97" customFormat="1" ht="15.75">
      <c r="A376" s="286">
        <v>45335</v>
      </c>
      <c r="B376" s="41" t="s">
        <v>423</v>
      </c>
      <c r="C376" s="39" t="s">
        <v>146</v>
      </c>
      <c r="D376" s="42" t="s">
        <v>9</v>
      </c>
      <c r="E376" s="479">
        <v>50830</v>
      </c>
      <c r="F376" s="307">
        <f t="shared" si="6"/>
        <v>86.234391965255156</v>
      </c>
      <c r="G376" s="366" t="s">
        <v>424</v>
      </c>
      <c r="H376" s="94"/>
      <c r="I376" s="94" t="s">
        <v>14</v>
      </c>
      <c r="J376" s="224" t="s">
        <v>21</v>
      </c>
      <c r="K376" s="418" t="s">
        <v>821</v>
      </c>
      <c r="L376" s="308">
        <v>589.44000000000005</v>
      </c>
      <c r="M376" s="248"/>
    </row>
    <row r="377" spans="1:13" s="97" customFormat="1" ht="15.75">
      <c r="A377" s="304">
        <v>45335</v>
      </c>
      <c r="B377" s="41" t="s">
        <v>43</v>
      </c>
      <c r="C377" s="39" t="s">
        <v>53</v>
      </c>
      <c r="D377" s="42" t="s">
        <v>5</v>
      </c>
      <c r="E377" s="273">
        <v>2000</v>
      </c>
      <c r="F377" s="307">
        <f t="shared" si="6"/>
        <v>3.0614533178117651</v>
      </c>
      <c r="G377" s="361" t="s">
        <v>58</v>
      </c>
      <c r="H377" s="292"/>
      <c r="I377" s="200" t="s">
        <v>12</v>
      </c>
      <c r="J377" s="224" t="s">
        <v>21</v>
      </c>
      <c r="K377" s="418" t="s">
        <v>820</v>
      </c>
      <c r="L377" s="308">
        <v>653.28449999999998</v>
      </c>
      <c r="M377" s="248"/>
    </row>
    <row r="378" spans="1:13" s="97" customFormat="1" ht="15.75">
      <c r="A378" s="286">
        <v>45335</v>
      </c>
      <c r="B378" s="41" t="s">
        <v>43</v>
      </c>
      <c r="C378" s="39" t="s">
        <v>53</v>
      </c>
      <c r="D378" s="42" t="s">
        <v>5</v>
      </c>
      <c r="E378" s="428">
        <v>2400</v>
      </c>
      <c r="F378" s="307">
        <f t="shared" si="6"/>
        <v>3.673743981374118</v>
      </c>
      <c r="G378" s="361" t="s">
        <v>57</v>
      </c>
      <c r="H378" s="83"/>
      <c r="I378" s="94" t="s">
        <v>24</v>
      </c>
      <c r="J378" s="224" t="s">
        <v>21</v>
      </c>
      <c r="K378" s="418" t="s">
        <v>820</v>
      </c>
      <c r="L378" s="308">
        <v>653.28449999999998</v>
      </c>
      <c r="M378" s="248"/>
    </row>
    <row r="379" spans="1:13" s="97" customFormat="1" ht="15.75" customHeight="1">
      <c r="A379" s="286">
        <v>45335</v>
      </c>
      <c r="B379" s="41" t="s">
        <v>43</v>
      </c>
      <c r="C379" s="39" t="s">
        <v>53</v>
      </c>
      <c r="D379" s="252" t="s">
        <v>6</v>
      </c>
      <c r="E379" s="273">
        <v>2000</v>
      </c>
      <c r="F379" s="307">
        <f t="shared" si="6"/>
        <v>3.0614533178117651</v>
      </c>
      <c r="G379" s="361" t="s">
        <v>90</v>
      </c>
      <c r="H379" s="94"/>
      <c r="I379" s="200" t="s">
        <v>54</v>
      </c>
      <c r="J379" s="224" t="s">
        <v>21</v>
      </c>
      <c r="K379" s="418" t="s">
        <v>820</v>
      </c>
      <c r="L379" s="308">
        <v>653.28449999999998</v>
      </c>
      <c r="M379" s="248"/>
    </row>
    <row r="380" spans="1:13" s="97" customFormat="1" ht="15.75" customHeight="1">
      <c r="A380" s="286">
        <v>45335</v>
      </c>
      <c r="B380" s="41" t="s">
        <v>43</v>
      </c>
      <c r="C380" s="39" t="s">
        <v>53</v>
      </c>
      <c r="D380" s="252" t="s">
        <v>5</v>
      </c>
      <c r="E380" s="428">
        <v>2800</v>
      </c>
      <c r="F380" s="307">
        <f t="shared" si="6"/>
        <v>4.2860346449364712</v>
      </c>
      <c r="G380" s="361" t="s">
        <v>103</v>
      </c>
      <c r="H380" s="294"/>
      <c r="I380" s="200" t="s">
        <v>102</v>
      </c>
      <c r="J380" s="224" t="s">
        <v>21</v>
      </c>
      <c r="K380" s="418" t="s">
        <v>820</v>
      </c>
      <c r="L380" s="308">
        <v>653.28449999999998</v>
      </c>
      <c r="M380" s="248"/>
    </row>
    <row r="381" spans="1:13" s="97" customFormat="1" ht="15.75" customHeight="1">
      <c r="A381" s="286">
        <v>45335</v>
      </c>
      <c r="B381" s="41" t="s">
        <v>43</v>
      </c>
      <c r="C381" s="39" t="s">
        <v>53</v>
      </c>
      <c r="D381" s="42" t="s">
        <v>6</v>
      </c>
      <c r="E381" s="273">
        <v>1400</v>
      </c>
      <c r="F381" s="307">
        <f t="shared" si="6"/>
        <v>2.1430173224682356</v>
      </c>
      <c r="G381" s="51" t="s">
        <v>156</v>
      </c>
      <c r="H381" s="389"/>
      <c r="I381" s="86" t="s">
        <v>257</v>
      </c>
      <c r="J381" s="224" t="s">
        <v>21</v>
      </c>
      <c r="K381" s="418" t="s">
        <v>820</v>
      </c>
      <c r="L381" s="308">
        <v>653.28449999999998</v>
      </c>
      <c r="M381" s="207"/>
    </row>
    <row r="382" spans="1:13" s="97" customFormat="1" ht="15.75" customHeight="1">
      <c r="A382" s="286">
        <v>45335</v>
      </c>
      <c r="B382" s="41" t="s">
        <v>43</v>
      </c>
      <c r="C382" s="39" t="s">
        <v>53</v>
      </c>
      <c r="D382" s="42" t="s">
        <v>5</v>
      </c>
      <c r="E382" s="457">
        <v>1950</v>
      </c>
      <c r="F382" s="307">
        <f t="shared" si="6"/>
        <v>2.9849169848664712</v>
      </c>
      <c r="G382" s="364" t="s">
        <v>126</v>
      </c>
      <c r="H382" s="385"/>
      <c r="I382" s="83" t="s">
        <v>122</v>
      </c>
      <c r="J382" s="224" t="s">
        <v>21</v>
      </c>
      <c r="K382" s="418" t="s">
        <v>820</v>
      </c>
      <c r="L382" s="308">
        <v>653.28449999999998</v>
      </c>
      <c r="M382" s="207"/>
    </row>
    <row r="383" spans="1:13" s="97" customFormat="1" ht="15.75" customHeight="1">
      <c r="A383" s="286">
        <v>45335</v>
      </c>
      <c r="B383" s="249" t="s">
        <v>809</v>
      </c>
      <c r="C383" s="327" t="s">
        <v>10</v>
      </c>
      <c r="D383" s="327" t="s">
        <v>8</v>
      </c>
      <c r="E383" s="428">
        <v>192372.9</v>
      </c>
      <c r="F383" s="307">
        <f t="shared" si="6"/>
        <v>294.47032648103544</v>
      </c>
      <c r="G383" s="290" t="s">
        <v>281</v>
      </c>
      <c r="H383" s="299"/>
      <c r="I383" s="303" t="s">
        <v>52</v>
      </c>
      <c r="J383" s="224" t="s">
        <v>21</v>
      </c>
      <c r="K383" s="418" t="s">
        <v>820</v>
      </c>
      <c r="L383" s="308">
        <v>653.28449999999998</v>
      </c>
      <c r="M383" s="207"/>
    </row>
    <row r="384" spans="1:13" s="97" customFormat="1" ht="15.75" customHeight="1">
      <c r="A384" s="286">
        <v>45335</v>
      </c>
      <c r="B384" s="249" t="s">
        <v>809</v>
      </c>
      <c r="C384" s="327" t="s">
        <v>10</v>
      </c>
      <c r="D384" s="354" t="s">
        <v>7</v>
      </c>
      <c r="E384" s="428">
        <v>58408.7</v>
      </c>
      <c r="F384" s="307">
        <f t="shared" si="6"/>
        <v>89.407754202036017</v>
      </c>
      <c r="G384" s="290" t="s">
        <v>281</v>
      </c>
      <c r="H384" s="299"/>
      <c r="I384" s="303" t="s">
        <v>52</v>
      </c>
      <c r="J384" s="224" t="s">
        <v>21</v>
      </c>
      <c r="K384" s="418" t="s">
        <v>820</v>
      </c>
      <c r="L384" s="308">
        <v>653.28449999999998</v>
      </c>
      <c r="M384" s="207"/>
    </row>
    <row r="385" spans="1:13" s="97" customFormat="1" ht="15.75" customHeight="1">
      <c r="A385" s="286">
        <v>45335</v>
      </c>
      <c r="B385" s="249" t="s">
        <v>809</v>
      </c>
      <c r="C385" s="327" t="s">
        <v>10</v>
      </c>
      <c r="D385" s="252" t="s">
        <v>5</v>
      </c>
      <c r="E385" s="428">
        <v>147311.4</v>
      </c>
      <c r="F385" s="307">
        <f t="shared" si="6"/>
        <v>225.49348714074802</v>
      </c>
      <c r="G385" s="290" t="s">
        <v>281</v>
      </c>
      <c r="H385" s="299"/>
      <c r="I385" s="303" t="s">
        <v>52</v>
      </c>
      <c r="J385" s="224" t="s">
        <v>21</v>
      </c>
      <c r="K385" s="418" t="s">
        <v>820</v>
      </c>
      <c r="L385" s="308">
        <v>653.28449999999998</v>
      </c>
      <c r="M385" s="207"/>
    </row>
    <row r="386" spans="1:13" s="97" customFormat="1" ht="15.75" customHeight="1">
      <c r="A386" s="286">
        <v>45335</v>
      </c>
      <c r="B386" s="249" t="s">
        <v>809</v>
      </c>
      <c r="C386" s="327" t="s">
        <v>10</v>
      </c>
      <c r="D386" s="354" t="s">
        <v>6</v>
      </c>
      <c r="E386" s="428">
        <v>99514</v>
      </c>
      <c r="F386" s="307">
        <f t="shared" si="6"/>
        <v>152.32873273435999</v>
      </c>
      <c r="G386" s="290" t="s">
        <v>281</v>
      </c>
      <c r="H386" s="299"/>
      <c r="I386" s="303" t="s">
        <v>52</v>
      </c>
      <c r="J386" s="224" t="s">
        <v>21</v>
      </c>
      <c r="K386" s="418" t="s">
        <v>820</v>
      </c>
      <c r="L386" s="308">
        <v>653.28449999999998</v>
      </c>
      <c r="M386" s="207"/>
    </row>
    <row r="387" spans="1:13" s="97" customFormat="1" ht="15.75">
      <c r="A387" s="286">
        <v>45335</v>
      </c>
      <c r="B387" s="249" t="s">
        <v>809</v>
      </c>
      <c r="C387" s="327" t="s">
        <v>10</v>
      </c>
      <c r="D387" s="354" t="s">
        <v>9</v>
      </c>
      <c r="E387" s="428">
        <v>31071.4</v>
      </c>
      <c r="F387" s="307">
        <f t="shared" si="6"/>
        <v>52.713422909880563</v>
      </c>
      <c r="G387" s="290" t="s">
        <v>281</v>
      </c>
      <c r="H387" s="299"/>
      <c r="I387" s="303" t="s">
        <v>52</v>
      </c>
      <c r="J387" s="224" t="s">
        <v>21</v>
      </c>
      <c r="K387" s="418" t="s">
        <v>821</v>
      </c>
      <c r="L387" s="308">
        <v>589.44000000000005</v>
      </c>
      <c r="M387" s="207"/>
    </row>
    <row r="388" spans="1:13" s="97" customFormat="1" ht="15.75">
      <c r="A388" s="286">
        <v>45335</v>
      </c>
      <c r="B388" s="249" t="s">
        <v>810</v>
      </c>
      <c r="C388" s="327" t="s">
        <v>10</v>
      </c>
      <c r="D388" s="354" t="s">
        <v>8</v>
      </c>
      <c r="E388" s="428">
        <v>193854.50000000003</v>
      </c>
      <c r="F388" s="307">
        <f t="shared" si="6"/>
        <v>296.73825109887048</v>
      </c>
      <c r="G388" s="290" t="s">
        <v>281</v>
      </c>
      <c r="H388" s="299"/>
      <c r="I388" s="303" t="s">
        <v>52</v>
      </c>
      <c r="J388" s="224" t="s">
        <v>21</v>
      </c>
      <c r="K388" s="418" t="s">
        <v>820</v>
      </c>
      <c r="L388" s="308">
        <v>653.28449999999998</v>
      </c>
      <c r="M388" s="207"/>
    </row>
    <row r="389" spans="1:13" s="97" customFormat="1" ht="15.75" customHeight="1">
      <c r="A389" s="286">
        <v>45335</v>
      </c>
      <c r="B389" s="249" t="s">
        <v>810</v>
      </c>
      <c r="C389" s="327" t="s">
        <v>10</v>
      </c>
      <c r="D389" s="354" t="s">
        <v>7</v>
      </c>
      <c r="E389" s="428">
        <v>87465</v>
      </c>
      <c r="F389" s="307">
        <f t="shared" si="6"/>
        <v>133.88500722120301</v>
      </c>
      <c r="G389" s="290" t="s">
        <v>281</v>
      </c>
      <c r="H389" s="299"/>
      <c r="I389" s="303" t="s">
        <v>52</v>
      </c>
      <c r="J389" s="224" t="s">
        <v>21</v>
      </c>
      <c r="K389" s="418" t="s">
        <v>820</v>
      </c>
      <c r="L389" s="308">
        <v>653.28449999999998</v>
      </c>
      <c r="M389" s="207"/>
    </row>
    <row r="390" spans="1:13" s="97" customFormat="1" ht="15.75" customHeight="1">
      <c r="A390" s="286">
        <v>45335</v>
      </c>
      <c r="B390" s="249" t="s">
        <v>810</v>
      </c>
      <c r="C390" s="327" t="s">
        <v>10</v>
      </c>
      <c r="D390" s="252" t="s">
        <v>5</v>
      </c>
      <c r="E390" s="428">
        <v>257250</v>
      </c>
      <c r="F390" s="307">
        <f t="shared" si="6"/>
        <v>393.77943300353826</v>
      </c>
      <c r="G390" s="290" t="s">
        <v>281</v>
      </c>
      <c r="H390" s="299"/>
      <c r="I390" s="303" t="s">
        <v>52</v>
      </c>
      <c r="J390" s="224" t="s">
        <v>21</v>
      </c>
      <c r="K390" s="418" t="s">
        <v>820</v>
      </c>
      <c r="L390" s="308">
        <v>653.28449999999998</v>
      </c>
      <c r="M390" s="207"/>
    </row>
    <row r="391" spans="1:13" s="97" customFormat="1" ht="15.75">
      <c r="A391" s="286">
        <v>45335</v>
      </c>
      <c r="B391" s="249" t="s">
        <v>810</v>
      </c>
      <c r="C391" s="327" t="s">
        <v>10</v>
      </c>
      <c r="D391" s="354" t="s">
        <v>6</v>
      </c>
      <c r="E391" s="428">
        <v>174930</v>
      </c>
      <c r="F391" s="307">
        <f t="shared" si="6"/>
        <v>267.77001444240602</v>
      </c>
      <c r="G391" s="290" t="s">
        <v>281</v>
      </c>
      <c r="H391" s="299"/>
      <c r="I391" s="303" t="s">
        <v>52</v>
      </c>
      <c r="J391" s="224" t="s">
        <v>21</v>
      </c>
      <c r="K391" s="418" t="s">
        <v>820</v>
      </c>
      <c r="L391" s="308">
        <v>653.28449999999998</v>
      </c>
      <c r="M391" s="207"/>
    </row>
    <row r="392" spans="1:13" s="97" customFormat="1" ht="15.75">
      <c r="A392" s="286">
        <v>45335</v>
      </c>
      <c r="B392" s="249" t="s">
        <v>810</v>
      </c>
      <c r="C392" s="327" t="s">
        <v>10</v>
      </c>
      <c r="D392" s="354" t="s">
        <v>9</v>
      </c>
      <c r="E392" s="428">
        <v>58310</v>
      </c>
      <c r="F392" s="307">
        <f t="shared" si="6"/>
        <v>98.924402823018454</v>
      </c>
      <c r="G392" s="290" t="s">
        <v>281</v>
      </c>
      <c r="H392" s="299"/>
      <c r="I392" s="303" t="s">
        <v>52</v>
      </c>
      <c r="J392" s="224" t="s">
        <v>21</v>
      </c>
      <c r="K392" s="418" t="s">
        <v>821</v>
      </c>
      <c r="L392" s="308">
        <v>589.44000000000005</v>
      </c>
      <c r="M392" s="207"/>
    </row>
    <row r="393" spans="1:13" s="97" customFormat="1" ht="15.75" customHeight="1">
      <c r="A393" s="286">
        <v>45336</v>
      </c>
      <c r="B393" s="196" t="s">
        <v>17</v>
      </c>
      <c r="C393" s="51" t="s">
        <v>38</v>
      </c>
      <c r="D393" s="316" t="s">
        <v>8</v>
      </c>
      <c r="E393" s="441">
        <v>5000</v>
      </c>
      <c r="F393" s="307">
        <f t="shared" si="6"/>
        <v>7.6536332945294125</v>
      </c>
      <c r="G393" s="51" t="s">
        <v>596</v>
      </c>
      <c r="H393" s="377"/>
      <c r="I393" s="102" t="s">
        <v>16</v>
      </c>
      <c r="J393" s="224" t="s">
        <v>21</v>
      </c>
      <c r="K393" s="418" t="s">
        <v>820</v>
      </c>
      <c r="L393" s="308">
        <v>653.28449999999998</v>
      </c>
      <c r="M393" s="248"/>
    </row>
    <row r="394" spans="1:13" s="97" customFormat="1" ht="15.75" customHeight="1">
      <c r="A394" s="286">
        <v>45336</v>
      </c>
      <c r="B394" s="196" t="s">
        <v>17</v>
      </c>
      <c r="C394" s="51" t="s">
        <v>38</v>
      </c>
      <c r="D394" s="316" t="s">
        <v>8</v>
      </c>
      <c r="E394" s="441">
        <v>5000</v>
      </c>
      <c r="F394" s="307">
        <f t="shared" ref="F394:F457" si="7">E394/L394</f>
        <v>7.6536332945294125</v>
      </c>
      <c r="G394" s="51" t="s">
        <v>597</v>
      </c>
      <c r="H394" s="377"/>
      <c r="I394" s="102" t="s">
        <v>15</v>
      </c>
      <c r="J394" s="224" t="s">
        <v>21</v>
      </c>
      <c r="K394" s="418" t="s">
        <v>820</v>
      </c>
      <c r="L394" s="308">
        <v>653.28449999999998</v>
      </c>
      <c r="M394" s="248"/>
    </row>
    <row r="395" spans="1:13" s="97" customFormat="1" ht="15.75" customHeight="1">
      <c r="A395" s="286">
        <v>45336</v>
      </c>
      <c r="B395" s="196" t="s">
        <v>17</v>
      </c>
      <c r="C395" s="51" t="s">
        <v>38</v>
      </c>
      <c r="D395" s="316" t="s">
        <v>6</v>
      </c>
      <c r="E395" s="441">
        <v>5000</v>
      </c>
      <c r="F395" s="307">
        <f t="shared" si="7"/>
        <v>7.6536332945294125</v>
      </c>
      <c r="G395" s="51" t="s">
        <v>598</v>
      </c>
      <c r="H395" s="377"/>
      <c r="I395" s="83" t="s">
        <v>74</v>
      </c>
      <c r="J395" s="224" t="s">
        <v>21</v>
      </c>
      <c r="K395" s="418" t="s">
        <v>820</v>
      </c>
      <c r="L395" s="308">
        <v>653.28449999999998</v>
      </c>
      <c r="M395" s="248"/>
    </row>
    <row r="396" spans="1:13" s="97" customFormat="1" ht="15.75" customHeight="1">
      <c r="A396" s="286">
        <v>45336</v>
      </c>
      <c r="B396" s="196" t="s">
        <v>17</v>
      </c>
      <c r="C396" s="51" t="s">
        <v>38</v>
      </c>
      <c r="D396" s="316" t="s">
        <v>5</v>
      </c>
      <c r="E396" s="441">
        <v>5000</v>
      </c>
      <c r="F396" s="307">
        <f t="shared" si="7"/>
        <v>7.6536332945294125</v>
      </c>
      <c r="G396" s="51" t="s">
        <v>599</v>
      </c>
      <c r="H396" s="377"/>
      <c r="I396" s="102" t="s">
        <v>12</v>
      </c>
      <c r="J396" s="224" t="s">
        <v>21</v>
      </c>
      <c r="K396" s="418" t="s">
        <v>820</v>
      </c>
      <c r="L396" s="308">
        <v>653.28449999999998</v>
      </c>
      <c r="M396" s="248"/>
    </row>
    <row r="397" spans="1:13" s="97" customFormat="1" ht="15.75">
      <c r="A397" s="286">
        <v>45336</v>
      </c>
      <c r="B397" s="196" t="s">
        <v>17</v>
      </c>
      <c r="C397" s="51" t="s">
        <v>38</v>
      </c>
      <c r="D397" s="316" t="s">
        <v>7</v>
      </c>
      <c r="E397" s="441">
        <v>2500</v>
      </c>
      <c r="F397" s="307">
        <f t="shared" si="7"/>
        <v>3.8268166472647063</v>
      </c>
      <c r="G397" s="51" t="s">
        <v>600</v>
      </c>
      <c r="H397" s="377"/>
      <c r="I397" s="102" t="s">
        <v>13</v>
      </c>
      <c r="J397" s="224" t="s">
        <v>21</v>
      </c>
      <c r="K397" s="418" t="s">
        <v>820</v>
      </c>
      <c r="L397" s="308">
        <v>653.28449999999998</v>
      </c>
      <c r="M397" s="248"/>
    </row>
    <row r="398" spans="1:13" s="97" customFormat="1" ht="15.75">
      <c r="A398" s="286">
        <v>45336</v>
      </c>
      <c r="B398" s="196" t="s">
        <v>17</v>
      </c>
      <c r="C398" s="51" t="s">
        <v>38</v>
      </c>
      <c r="D398" s="316" t="s">
        <v>6</v>
      </c>
      <c r="E398" s="441">
        <v>2500</v>
      </c>
      <c r="F398" s="307">
        <f t="shared" si="7"/>
        <v>3.8268166472647063</v>
      </c>
      <c r="G398" s="51" t="s">
        <v>601</v>
      </c>
      <c r="H398" s="377"/>
      <c r="I398" s="102" t="s">
        <v>11</v>
      </c>
      <c r="J398" s="224" t="s">
        <v>21</v>
      </c>
      <c r="K398" s="418" t="s">
        <v>820</v>
      </c>
      <c r="L398" s="308">
        <v>653.28449999999998</v>
      </c>
      <c r="M398" s="248"/>
    </row>
    <row r="399" spans="1:13" s="97" customFormat="1" ht="15.75">
      <c r="A399" s="286">
        <v>45336</v>
      </c>
      <c r="B399" s="196" t="s">
        <v>17</v>
      </c>
      <c r="C399" s="51" t="s">
        <v>38</v>
      </c>
      <c r="D399" s="316" t="s">
        <v>6</v>
      </c>
      <c r="E399" s="441">
        <v>2500</v>
      </c>
      <c r="F399" s="307">
        <f t="shared" si="7"/>
        <v>3.8268166472647063</v>
      </c>
      <c r="G399" s="51" t="s">
        <v>602</v>
      </c>
      <c r="H399" s="377"/>
      <c r="I399" s="102" t="s">
        <v>54</v>
      </c>
      <c r="J399" s="224" t="s">
        <v>21</v>
      </c>
      <c r="K399" s="418" t="s">
        <v>820</v>
      </c>
      <c r="L399" s="308">
        <v>653.28449999999998</v>
      </c>
      <c r="M399" s="248"/>
    </row>
    <row r="400" spans="1:13" s="97" customFormat="1" ht="15.75">
      <c r="A400" s="286">
        <v>45336</v>
      </c>
      <c r="B400" s="196" t="s">
        <v>17</v>
      </c>
      <c r="C400" s="51" t="s">
        <v>38</v>
      </c>
      <c r="D400" s="316" t="s">
        <v>6</v>
      </c>
      <c r="E400" s="441">
        <v>2500</v>
      </c>
      <c r="F400" s="307">
        <f t="shared" si="7"/>
        <v>3.8268166472647063</v>
      </c>
      <c r="G400" s="51" t="s">
        <v>603</v>
      </c>
      <c r="H400" s="377"/>
      <c r="I400" s="86" t="s">
        <v>257</v>
      </c>
      <c r="J400" s="224" t="s">
        <v>21</v>
      </c>
      <c r="K400" s="418" t="s">
        <v>820</v>
      </c>
      <c r="L400" s="308">
        <v>653.28449999999998</v>
      </c>
      <c r="M400" s="248"/>
    </row>
    <row r="401" spans="1:13" s="97" customFormat="1" ht="15.75">
      <c r="A401" s="286">
        <v>45336</v>
      </c>
      <c r="B401" s="196" t="s">
        <v>17</v>
      </c>
      <c r="C401" s="51" t="s">
        <v>38</v>
      </c>
      <c r="D401" s="316" t="s">
        <v>5</v>
      </c>
      <c r="E401" s="441">
        <v>2500</v>
      </c>
      <c r="F401" s="307">
        <f t="shared" si="7"/>
        <v>3.8268166472647063</v>
      </c>
      <c r="G401" s="51" t="s">
        <v>604</v>
      </c>
      <c r="H401" s="377"/>
      <c r="I401" s="102" t="s">
        <v>24</v>
      </c>
      <c r="J401" s="224" t="s">
        <v>21</v>
      </c>
      <c r="K401" s="418" t="s">
        <v>820</v>
      </c>
      <c r="L401" s="308">
        <v>653.28449999999998</v>
      </c>
      <c r="M401" s="248"/>
    </row>
    <row r="402" spans="1:13" s="97" customFormat="1" ht="15.75">
      <c r="A402" s="286">
        <v>45336</v>
      </c>
      <c r="B402" s="196" t="s">
        <v>17</v>
      </c>
      <c r="C402" s="51" t="s">
        <v>38</v>
      </c>
      <c r="D402" s="316" t="s">
        <v>5</v>
      </c>
      <c r="E402" s="441">
        <v>2500</v>
      </c>
      <c r="F402" s="307">
        <f t="shared" si="7"/>
        <v>3.8268166472647063</v>
      </c>
      <c r="G402" s="51" t="s">
        <v>605</v>
      </c>
      <c r="H402" s="377"/>
      <c r="I402" s="102" t="s">
        <v>102</v>
      </c>
      <c r="J402" s="224" t="s">
        <v>21</v>
      </c>
      <c r="K402" s="418" t="s">
        <v>820</v>
      </c>
      <c r="L402" s="308">
        <v>653.28449999999998</v>
      </c>
      <c r="M402" s="248"/>
    </row>
    <row r="403" spans="1:13" s="97" customFormat="1" ht="15.75">
      <c r="A403" s="286">
        <v>45336</v>
      </c>
      <c r="B403" s="196" t="s">
        <v>17</v>
      </c>
      <c r="C403" s="51" t="s">
        <v>38</v>
      </c>
      <c r="D403" s="316" t="s">
        <v>5</v>
      </c>
      <c r="E403" s="441">
        <v>2500</v>
      </c>
      <c r="F403" s="307">
        <f t="shared" si="7"/>
        <v>3.8268166472647063</v>
      </c>
      <c r="G403" s="51" t="s">
        <v>606</v>
      </c>
      <c r="H403" s="377"/>
      <c r="I403" s="102" t="s">
        <v>122</v>
      </c>
      <c r="J403" s="224" t="s">
        <v>21</v>
      </c>
      <c r="K403" s="418" t="s">
        <v>820</v>
      </c>
      <c r="L403" s="308">
        <v>653.28449999999998</v>
      </c>
      <c r="M403" s="248"/>
    </row>
    <row r="404" spans="1:13" s="97" customFormat="1" ht="15.75">
      <c r="A404" s="286">
        <v>45336</v>
      </c>
      <c r="B404" s="196" t="s">
        <v>17</v>
      </c>
      <c r="C404" s="51" t="s">
        <v>38</v>
      </c>
      <c r="D404" s="316" t="s">
        <v>5</v>
      </c>
      <c r="E404" s="441">
        <v>2500</v>
      </c>
      <c r="F404" s="307">
        <f t="shared" si="7"/>
        <v>3.8268166472647063</v>
      </c>
      <c r="G404" s="51" t="s">
        <v>607</v>
      </c>
      <c r="H404" s="377"/>
      <c r="I404" s="102" t="s">
        <v>42</v>
      </c>
      <c r="J404" s="224" t="s">
        <v>21</v>
      </c>
      <c r="K404" s="418" t="s">
        <v>820</v>
      </c>
      <c r="L404" s="308">
        <v>653.28449999999998</v>
      </c>
      <c r="M404" s="248"/>
    </row>
    <row r="405" spans="1:13" s="97" customFormat="1" ht="15.75">
      <c r="A405" s="286">
        <v>45336</v>
      </c>
      <c r="B405" s="196" t="s">
        <v>17</v>
      </c>
      <c r="C405" s="51" t="s">
        <v>38</v>
      </c>
      <c r="D405" s="358" t="s">
        <v>9</v>
      </c>
      <c r="E405" s="423">
        <v>2500</v>
      </c>
      <c r="F405" s="307">
        <f t="shared" si="7"/>
        <v>4.241313789359392</v>
      </c>
      <c r="G405" s="51" t="s">
        <v>608</v>
      </c>
      <c r="H405" s="377"/>
      <c r="I405" s="102" t="s">
        <v>243</v>
      </c>
      <c r="J405" s="224" t="s">
        <v>21</v>
      </c>
      <c r="K405" s="418" t="s">
        <v>821</v>
      </c>
      <c r="L405" s="308">
        <v>589.44000000000005</v>
      </c>
      <c r="M405" s="248"/>
    </row>
    <row r="406" spans="1:13" s="97" customFormat="1" ht="15.75">
      <c r="A406" s="286">
        <v>45336</v>
      </c>
      <c r="B406" s="232" t="s">
        <v>17</v>
      </c>
      <c r="C406" s="341" t="s">
        <v>38</v>
      </c>
      <c r="D406" s="347" t="s">
        <v>9</v>
      </c>
      <c r="E406" s="431">
        <v>2500</v>
      </c>
      <c r="F406" s="307">
        <f t="shared" si="7"/>
        <v>4.241313789359392</v>
      </c>
      <c r="G406" s="51" t="s">
        <v>609</v>
      </c>
      <c r="H406" s="377"/>
      <c r="I406" s="377" t="s">
        <v>14</v>
      </c>
      <c r="J406" s="224" t="s">
        <v>21</v>
      </c>
      <c r="K406" s="418" t="s">
        <v>821</v>
      </c>
      <c r="L406" s="308">
        <v>589.44000000000005</v>
      </c>
      <c r="M406" s="248"/>
    </row>
    <row r="407" spans="1:13" s="97" customFormat="1" ht="15.75">
      <c r="A407" s="286">
        <v>45336</v>
      </c>
      <c r="B407" s="36" t="s">
        <v>43</v>
      </c>
      <c r="C407" s="199" t="s">
        <v>53</v>
      </c>
      <c r="D407" s="81" t="s">
        <v>8</v>
      </c>
      <c r="E407" s="433">
        <v>2900</v>
      </c>
      <c r="F407" s="307">
        <f t="shared" si="7"/>
        <v>4.4391073108270591</v>
      </c>
      <c r="G407" s="51" t="s">
        <v>285</v>
      </c>
      <c r="H407" s="295"/>
      <c r="I407" s="90" t="s">
        <v>16</v>
      </c>
      <c r="J407" s="224" t="s">
        <v>21</v>
      </c>
      <c r="K407" s="418" t="s">
        <v>820</v>
      </c>
      <c r="L407" s="308">
        <v>653.28449999999998</v>
      </c>
      <c r="M407" s="248"/>
    </row>
    <row r="408" spans="1:13" s="97" customFormat="1" ht="15.75">
      <c r="A408" s="286">
        <v>45336</v>
      </c>
      <c r="B408" s="36" t="s">
        <v>43</v>
      </c>
      <c r="C408" s="199" t="s">
        <v>53</v>
      </c>
      <c r="D408" s="81" t="s">
        <v>8</v>
      </c>
      <c r="E408" s="433">
        <v>2900</v>
      </c>
      <c r="F408" s="307">
        <f t="shared" si="7"/>
        <v>4.4391073108270591</v>
      </c>
      <c r="G408" s="51" t="s">
        <v>285</v>
      </c>
      <c r="H408" s="295"/>
      <c r="I408" s="90" t="s">
        <v>16</v>
      </c>
      <c r="J408" s="224" t="s">
        <v>21</v>
      </c>
      <c r="K408" s="418" t="s">
        <v>820</v>
      </c>
      <c r="L408" s="308">
        <v>653.28449999999998</v>
      </c>
      <c r="M408" s="248"/>
    </row>
    <row r="409" spans="1:13" s="97" customFormat="1" ht="15.75" customHeight="1">
      <c r="A409" s="306">
        <v>45336</v>
      </c>
      <c r="B409" s="38" t="s">
        <v>73</v>
      </c>
      <c r="C409" s="315" t="s">
        <v>53</v>
      </c>
      <c r="D409" s="89" t="s">
        <v>8</v>
      </c>
      <c r="E409" s="480">
        <v>1600</v>
      </c>
      <c r="F409" s="307">
        <f t="shared" si="7"/>
        <v>2.4491626542494123</v>
      </c>
      <c r="G409" s="332" t="s">
        <v>276</v>
      </c>
      <c r="H409" s="295"/>
      <c r="I409" s="328" t="s">
        <v>15</v>
      </c>
      <c r="J409" s="224" t="s">
        <v>21</v>
      </c>
      <c r="K409" s="418" t="s">
        <v>820</v>
      </c>
      <c r="L409" s="308">
        <v>653.28449999999998</v>
      </c>
      <c r="M409" s="248"/>
    </row>
    <row r="410" spans="1:13" s="97" customFormat="1" ht="15.75">
      <c r="A410" s="286">
        <v>45336</v>
      </c>
      <c r="B410" s="36" t="s">
        <v>43</v>
      </c>
      <c r="C410" s="325" t="s">
        <v>53</v>
      </c>
      <c r="D410" s="81" t="s">
        <v>7</v>
      </c>
      <c r="E410" s="429">
        <v>1800</v>
      </c>
      <c r="F410" s="307">
        <f t="shared" si="7"/>
        <v>2.7553079860305885</v>
      </c>
      <c r="G410" s="51" t="s">
        <v>59</v>
      </c>
      <c r="H410" s="295"/>
      <c r="I410" s="296" t="s">
        <v>13</v>
      </c>
      <c r="J410" s="224" t="s">
        <v>21</v>
      </c>
      <c r="K410" s="418" t="s">
        <v>820</v>
      </c>
      <c r="L410" s="308">
        <v>653.28449999999998</v>
      </c>
      <c r="M410" s="248"/>
    </row>
    <row r="411" spans="1:13" s="97" customFormat="1" ht="15.75">
      <c r="A411" s="286">
        <v>45336</v>
      </c>
      <c r="B411" s="231" t="s">
        <v>43</v>
      </c>
      <c r="C411" s="39" t="s">
        <v>53</v>
      </c>
      <c r="D411" s="81" t="s">
        <v>6</v>
      </c>
      <c r="E411" s="433">
        <v>1950</v>
      </c>
      <c r="F411" s="307">
        <f t="shared" si="7"/>
        <v>2.9849169848664712</v>
      </c>
      <c r="G411" s="290" t="s">
        <v>60</v>
      </c>
      <c r="H411" s="250"/>
      <c r="I411" s="382" t="s">
        <v>74</v>
      </c>
      <c r="J411" s="224" t="s">
        <v>21</v>
      </c>
      <c r="K411" s="418" t="s">
        <v>820</v>
      </c>
      <c r="L411" s="308">
        <v>653.28449999999998</v>
      </c>
      <c r="M411" s="248"/>
    </row>
    <row r="412" spans="1:13" s="97" customFormat="1" ht="15.75">
      <c r="A412" s="286">
        <v>45336</v>
      </c>
      <c r="B412" s="36" t="s">
        <v>43</v>
      </c>
      <c r="C412" s="199" t="s">
        <v>53</v>
      </c>
      <c r="D412" s="81" t="s">
        <v>6</v>
      </c>
      <c r="E412" s="433">
        <v>1500</v>
      </c>
      <c r="F412" s="307">
        <f t="shared" si="7"/>
        <v>2.2960899883588239</v>
      </c>
      <c r="G412" s="361" t="s">
        <v>127</v>
      </c>
      <c r="H412" s="250"/>
      <c r="I412" s="250" t="s">
        <v>11</v>
      </c>
      <c r="J412" s="224" t="s">
        <v>21</v>
      </c>
      <c r="K412" s="418" t="s">
        <v>820</v>
      </c>
      <c r="L412" s="308">
        <v>653.28449999999998</v>
      </c>
      <c r="M412" s="248"/>
    </row>
    <row r="413" spans="1:13" s="97" customFormat="1" ht="15.75" customHeight="1">
      <c r="A413" s="286">
        <v>45336</v>
      </c>
      <c r="B413" s="36" t="s">
        <v>43</v>
      </c>
      <c r="C413" s="199" t="s">
        <v>53</v>
      </c>
      <c r="D413" s="81" t="s">
        <v>9</v>
      </c>
      <c r="E413" s="430">
        <v>1800</v>
      </c>
      <c r="F413" s="307">
        <f t="shared" si="7"/>
        <v>3.053745928338762</v>
      </c>
      <c r="G413" s="361" t="s">
        <v>256</v>
      </c>
      <c r="H413" s="380"/>
      <c r="I413" s="250" t="s">
        <v>243</v>
      </c>
      <c r="J413" s="224" t="s">
        <v>21</v>
      </c>
      <c r="K413" s="418" t="s">
        <v>821</v>
      </c>
      <c r="L413" s="308">
        <v>589.44000000000005</v>
      </c>
      <c r="M413" s="248"/>
    </row>
    <row r="414" spans="1:13" s="97" customFormat="1" ht="15.75">
      <c r="A414" s="286">
        <v>45336</v>
      </c>
      <c r="B414" s="36" t="s">
        <v>43</v>
      </c>
      <c r="C414" s="199" t="s">
        <v>53</v>
      </c>
      <c r="D414" s="81" t="s">
        <v>5</v>
      </c>
      <c r="E414" s="465">
        <v>2200</v>
      </c>
      <c r="F414" s="307">
        <f t="shared" si="7"/>
        <v>3.3675986495929418</v>
      </c>
      <c r="G414" s="51" t="s">
        <v>56</v>
      </c>
      <c r="H414" s="250"/>
      <c r="I414" s="328" t="s">
        <v>42</v>
      </c>
      <c r="J414" s="224" t="s">
        <v>21</v>
      </c>
      <c r="K414" s="418" t="s">
        <v>820</v>
      </c>
      <c r="L414" s="308">
        <v>653.28449999999998</v>
      </c>
      <c r="M414" s="248"/>
    </row>
    <row r="415" spans="1:13" s="97" customFormat="1" ht="15.75">
      <c r="A415" s="286">
        <v>45336</v>
      </c>
      <c r="B415" s="36" t="s">
        <v>43</v>
      </c>
      <c r="C415" s="199" t="s">
        <v>53</v>
      </c>
      <c r="D415" s="81" t="s">
        <v>9</v>
      </c>
      <c r="E415" s="430">
        <v>2800</v>
      </c>
      <c r="F415" s="307">
        <f t="shared" si="7"/>
        <v>4.7502714440825189</v>
      </c>
      <c r="G415" s="51" t="s">
        <v>55</v>
      </c>
      <c r="H415" s="297"/>
      <c r="I415" s="250" t="s">
        <v>14</v>
      </c>
      <c r="J415" s="224" t="s">
        <v>21</v>
      </c>
      <c r="K415" s="418" t="s">
        <v>821</v>
      </c>
      <c r="L415" s="308">
        <v>589.44000000000005</v>
      </c>
      <c r="M415" s="248"/>
    </row>
    <row r="416" spans="1:13" s="97" customFormat="1" ht="15.75">
      <c r="A416" s="286">
        <v>45336</v>
      </c>
      <c r="B416" s="36" t="s">
        <v>425</v>
      </c>
      <c r="C416" s="199" t="s">
        <v>246</v>
      </c>
      <c r="D416" s="81" t="s">
        <v>9</v>
      </c>
      <c r="E416" s="430">
        <v>7800</v>
      </c>
      <c r="F416" s="307">
        <f t="shared" si="7"/>
        <v>13.232899022801302</v>
      </c>
      <c r="G416" s="51" t="s">
        <v>153</v>
      </c>
      <c r="H416" s="297"/>
      <c r="I416" s="250" t="s">
        <v>14</v>
      </c>
      <c r="J416" s="224" t="s">
        <v>21</v>
      </c>
      <c r="K416" s="418" t="s">
        <v>821</v>
      </c>
      <c r="L416" s="308">
        <v>589.44000000000005</v>
      </c>
      <c r="M416" s="248"/>
    </row>
    <row r="417" spans="1:13" s="97" customFormat="1" ht="15.75">
      <c r="A417" s="304">
        <v>45336</v>
      </c>
      <c r="B417" s="36" t="s">
        <v>43</v>
      </c>
      <c r="C417" s="199" t="s">
        <v>53</v>
      </c>
      <c r="D417" s="81" t="s">
        <v>5</v>
      </c>
      <c r="E417" s="466">
        <v>3000</v>
      </c>
      <c r="F417" s="307">
        <f t="shared" si="7"/>
        <v>4.5921799767176479</v>
      </c>
      <c r="G417" s="361" t="s">
        <v>58</v>
      </c>
      <c r="H417" s="380"/>
      <c r="I417" s="296" t="s">
        <v>12</v>
      </c>
      <c r="J417" s="224" t="s">
        <v>21</v>
      </c>
      <c r="K417" s="418" t="s">
        <v>820</v>
      </c>
      <c r="L417" s="308">
        <v>653.28449999999998</v>
      </c>
      <c r="M417" s="248"/>
    </row>
    <row r="418" spans="1:13" s="97" customFormat="1" ht="15.75">
      <c r="A418" s="286">
        <v>45336</v>
      </c>
      <c r="B418" s="36" t="s">
        <v>43</v>
      </c>
      <c r="C418" s="199" t="s">
        <v>53</v>
      </c>
      <c r="D418" s="81" t="s">
        <v>5</v>
      </c>
      <c r="E418" s="467">
        <v>2300</v>
      </c>
      <c r="F418" s="307">
        <f t="shared" si="7"/>
        <v>3.5206713154835301</v>
      </c>
      <c r="G418" s="361" t="s">
        <v>376</v>
      </c>
      <c r="H418" s="382"/>
      <c r="I418" s="250" t="s">
        <v>24</v>
      </c>
      <c r="J418" s="224" t="s">
        <v>21</v>
      </c>
      <c r="K418" s="418" t="s">
        <v>820</v>
      </c>
      <c r="L418" s="308">
        <v>653.28449999999998</v>
      </c>
      <c r="M418" s="248"/>
    </row>
    <row r="419" spans="1:13" s="97" customFormat="1" ht="15.75">
      <c r="A419" s="286">
        <v>45336</v>
      </c>
      <c r="B419" s="36" t="s">
        <v>43</v>
      </c>
      <c r="C419" s="199" t="s">
        <v>53</v>
      </c>
      <c r="D419" s="350" t="s">
        <v>6</v>
      </c>
      <c r="E419" s="466">
        <v>2000</v>
      </c>
      <c r="F419" s="307">
        <f t="shared" si="7"/>
        <v>3.0614533178117651</v>
      </c>
      <c r="G419" s="361" t="s">
        <v>90</v>
      </c>
      <c r="H419" s="250"/>
      <c r="I419" s="296" t="s">
        <v>54</v>
      </c>
      <c r="J419" s="224" t="s">
        <v>21</v>
      </c>
      <c r="K419" s="418" t="s">
        <v>820</v>
      </c>
      <c r="L419" s="308">
        <v>653.28449999999998</v>
      </c>
      <c r="M419" s="248"/>
    </row>
    <row r="420" spans="1:13" s="97" customFormat="1" ht="15.75">
      <c r="A420" s="286">
        <v>45336</v>
      </c>
      <c r="B420" s="36" t="s">
        <v>62</v>
      </c>
      <c r="C420" s="199" t="s">
        <v>53</v>
      </c>
      <c r="D420" s="350" t="s">
        <v>5</v>
      </c>
      <c r="E420" s="467">
        <v>4000</v>
      </c>
      <c r="F420" s="307">
        <f t="shared" si="7"/>
        <v>6.1229066356235302</v>
      </c>
      <c r="G420" s="361" t="s">
        <v>345</v>
      </c>
      <c r="H420" s="295"/>
      <c r="I420" s="296" t="s">
        <v>102</v>
      </c>
      <c r="J420" s="224" t="s">
        <v>21</v>
      </c>
      <c r="K420" s="418" t="s">
        <v>820</v>
      </c>
      <c r="L420" s="308">
        <v>653.28449999999998</v>
      </c>
      <c r="M420" s="248"/>
    </row>
    <row r="421" spans="1:13" s="97" customFormat="1" ht="15.75">
      <c r="A421" s="286">
        <v>45336</v>
      </c>
      <c r="B421" s="36" t="s">
        <v>346</v>
      </c>
      <c r="C421" s="199" t="s">
        <v>53</v>
      </c>
      <c r="D421" s="350" t="s">
        <v>5</v>
      </c>
      <c r="E421" s="467">
        <v>2000</v>
      </c>
      <c r="F421" s="307">
        <f t="shared" si="7"/>
        <v>3.0614533178117651</v>
      </c>
      <c r="G421" s="361" t="s">
        <v>347</v>
      </c>
      <c r="H421" s="295"/>
      <c r="I421" s="296" t="s">
        <v>102</v>
      </c>
      <c r="J421" s="224" t="s">
        <v>21</v>
      </c>
      <c r="K421" s="418" t="s">
        <v>820</v>
      </c>
      <c r="L421" s="308">
        <v>653.28449999999998</v>
      </c>
      <c r="M421" s="248"/>
    </row>
    <row r="422" spans="1:13" s="97" customFormat="1" ht="15.75">
      <c r="A422" s="286">
        <v>45336</v>
      </c>
      <c r="B422" s="36" t="s">
        <v>348</v>
      </c>
      <c r="C422" s="199" t="s">
        <v>53</v>
      </c>
      <c r="D422" s="350" t="s">
        <v>5</v>
      </c>
      <c r="E422" s="467">
        <v>2000</v>
      </c>
      <c r="F422" s="307">
        <f t="shared" si="7"/>
        <v>3.0614533178117651</v>
      </c>
      <c r="G422" s="361" t="s">
        <v>347</v>
      </c>
      <c r="H422" s="295"/>
      <c r="I422" s="296" t="s">
        <v>102</v>
      </c>
      <c r="J422" s="224" t="s">
        <v>21</v>
      </c>
      <c r="K422" s="418" t="s">
        <v>820</v>
      </c>
      <c r="L422" s="308">
        <v>653.28449999999998</v>
      </c>
      <c r="M422" s="248"/>
    </row>
    <row r="423" spans="1:13" s="97" customFormat="1" ht="15.75">
      <c r="A423" s="286">
        <v>45336</v>
      </c>
      <c r="B423" s="36" t="s">
        <v>43</v>
      </c>
      <c r="C423" s="39" t="s">
        <v>53</v>
      </c>
      <c r="D423" s="350" t="s">
        <v>5</v>
      </c>
      <c r="E423" s="467">
        <v>2000</v>
      </c>
      <c r="F423" s="307">
        <f t="shared" si="7"/>
        <v>3.0614533178117651</v>
      </c>
      <c r="G423" s="361" t="s">
        <v>347</v>
      </c>
      <c r="H423" s="295"/>
      <c r="I423" s="296" t="s">
        <v>102</v>
      </c>
      <c r="J423" s="224" t="s">
        <v>21</v>
      </c>
      <c r="K423" s="418" t="s">
        <v>820</v>
      </c>
      <c r="L423" s="308">
        <v>653.28449999999998</v>
      </c>
      <c r="M423" s="248"/>
    </row>
    <row r="424" spans="1:13" s="97" customFormat="1" ht="15.75">
      <c r="A424" s="286">
        <v>45336</v>
      </c>
      <c r="B424" s="36" t="s">
        <v>44</v>
      </c>
      <c r="C424" s="199" t="s">
        <v>272</v>
      </c>
      <c r="D424" s="350" t="s">
        <v>5</v>
      </c>
      <c r="E424" s="467">
        <v>5000</v>
      </c>
      <c r="F424" s="307">
        <f t="shared" si="7"/>
        <v>7.6536332945294125</v>
      </c>
      <c r="G424" s="361" t="s">
        <v>347</v>
      </c>
      <c r="H424" s="295"/>
      <c r="I424" s="296" t="s">
        <v>102</v>
      </c>
      <c r="J424" s="224" t="s">
        <v>21</v>
      </c>
      <c r="K424" s="418" t="s">
        <v>820</v>
      </c>
      <c r="L424" s="308">
        <v>653.28449999999998</v>
      </c>
      <c r="M424" s="248"/>
    </row>
    <row r="425" spans="1:13" s="97" customFormat="1" ht="15.75">
      <c r="A425" s="286">
        <v>45336</v>
      </c>
      <c r="B425" s="36" t="s">
        <v>45</v>
      </c>
      <c r="C425" s="199" t="s">
        <v>272</v>
      </c>
      <c r="D425" s="350" t="s">
        <v>5</v>
      </c>
      <c r="E425" s="467">
        <v>10000</v>
      </c>
      <c r="F425" s="307">
        <f t="shared" si="7"/>
        <v>15.307266589058825</v>
      </c>
      <c r="G425" s="361" t="s">
        <v>349</v>
      </c>
      <c r="H425" s="295"/>
      <c r="I425" s="296" t="s">
        <v>102</v>
      </c>
      <c r="J425" s="224" t="s">
        <v>21</v>
      </c>
      <c r="K425" s="418" t="s">
        <v>820</v>
      </c>
      <c r="L425" s="308">
        <v>653.28449999999998</v>
      </c>
      <c r="M425" s="248"/>
    </row>
    <row r="426" spans="1:13" s="97" customFormat="1" ht="15.75">
      <c r="A426" s="286">
        <v>45336</v>
      </c>
      <c r="B426" s="36" t="s">
        <v>43</v>
      </c>
      <c r="C426" s="199" t="s">
        <v>53</v>
      </c>
      <c r="D426" s="81" t="s">
        <v>6</v>
      </c>
      <c r="E426" s="466">
        <v>1500</v>
      </c>
      <c r="F426" s="307">
        <f t="shared" si="7"/>
        <v>2.2960899883588239</v>
      </c>
      <c r="G426" s="51" t="s">
        <v>156</v>
      </c>
      <c r="H426" s="385"/>
      <c r="I426" s="90" t="s">
        <v>257</v>
      </c>
      <c r="J426" s="224" t="s">
        <v>21</v>
      </c>
      <c r="K426" s="418" t="s">
        <v>820</v>
      </c>
      <c r="L426" s="308">
        <v>653.28449999999998</v>
      </c>
      <c r="M426" s="207"/>
    </row>
    <row r="427" spans="1:13" s="97" customFormat="1" ht="15.75">
      <c r="A427" s="286">
        <v>45336</v>
      </c>
      <c r="B427" s="36" t="s">
        <v>43</v>
      </c>
      <c r="C427" s="199" t="s">
        <v>53</v>
      </c>
      <c r="D427" s="81" t="s">
        <v>5</v>
      </c>
      <c r="E427" s="468">
        <v>1950</v>
      </c>
      <c r="F427" s="307">
        <f t="shared" si="7"/>
        <v>2.9849169848664712</v>
      </c>
      <c r="G427" s="364" t="s">
        <v>126</v>
      </c>
      <c r="H427" s="385"/>
      <c r="I427" s="382" t="s">
        <v>122</v>
      </c>
      <c r="J427" s="224" t="s">
        <v>21</v>
      </c>
      <c r="K427" s="418" t="s">
        <v>820</v>
      </c>
      <c r="L427" s="308">
        <v>653.28449999999998</v>
      </c>
      <c r="M427" s="207"/>
    </row>
    <row r="428" spans="1:13" s="97" customFormat="1" ht="15.75">
      <c r="A428" s="286">
        <v>45337</v>
      </c>
      <c r="B428" s="232" t="s">
        <v>17</v>
      </c>
      <c r="C428" s="51" t="s">
        <v>38</v>
      </c>
      <c r="D428" s="347" t="s">
        <v>8</v>
      </c>
      <c r="E428" s="469">
        <v>5000</v>
      </c>
      <c r="F428" s="307">
        <f t="shared" si="7"/>
        <v>7.6536332945294125</v>
      </c>
      <c r="G428" s="51" t="s">
        <v>610</v>
      </c>
      <c r="H428" s="377"/>
      <c r="I428" s="377" t="s">
        <v>16</v>
      </c>
      <c r="J428" s="224" t="s">
        <v>21</v>
      </c>
      <c r="K428" s="418" t="s">
        <v>820</v>
      </c>
      <c r="L428" s="308">
        <v>653.28449999999998</v>
      </c>
      <c r="M428" s="248"/>
    </row>
    <row r="429" spans="1:13" s="97" customFormat="1" ht="15.75">
      <c r="A429" s="286">
        <v>45337</v>
      </c>
      <c r="B429" s="232" t="s">
        <v>17</v>
      </c>
      <c r="C429" s="341" t="s">
        <v>38</v>
      </c>
      <c r="D429" s="347" t="s">
        <v>8</v>
      </c>
      <c r="E429" s="469">
        <v>5000</v>
      </c>
      <c r="F429" s="307">
        <f t="shared" si="7"/>
        <v>7.6536332945294125</v>
      </c>
      <c r="G429" s="51" t="s">
        <v>611</v>
      </c>
      <c r="H429" s="377"/>
      <c r="I429" s="377" t="s">
        <v>15</v>
      </c>
      <c r="J429" s="224" t="s">
        <v>21</v>
      </c>
      <c r="K429" s="418" t="s">
        <v>820</v>
      </c>
      <c r="L429" s="308">
        <v>653.28449999999998</v>
      </c>
      <c r="M429" s="248"/>
    </row>
    <row r="430" spans="1:13" s="97" customFormat="1" ht="15.75">
      <c r="A430" s="286">
        <v>45337</v>
      </c>
      <c r="B430" s="232" t="s">
        <v>17</v>
      </c>
      <c r="C430" s="341" t="s">
        <v>258</v>
      </c>
      <c r="D430" s="347" t="s">
        <v>8</v>
      </c>
      <c r="E430" s="469">
        <v>10000</v>
      </c>
      <c r="F430" s="307">
        <f t="shared" si="7"/>
        <v>15.307266589058825</v>
      </c>
      <c r="G430" s="51" t="s">
        <v>612</v>
      </c>
      <c r="H430" s="377"/>
      <c r="I430" s="377" t="s">
        <v>16</v>
      </c>
      <c r="J430" s="224" t="s">
        <v>21</v>
      </c>
      <c r="K430" s="418" t="s">
        <v>820</v>
      </c>
      <c r="L430" s="308">
        <v>653.28449999999998</v>
      </c>
      <c r="M430" s="248"/>
    </row>
    <row r="431" spans="1:13" s="97" customFormat="1" ht="15.75">
      <c r="A431" s="286">
        <v>45337</v>
      </c>
      <c r="B431" s="232" t="s">
        <v>17</v>
      </c>
      <c r="C431" s="341" t="s">
        <v>258</v>
      </c>
      <c r="D431" s="347" t="s">
        <v>8</v>
      </c>
      <c r="E431" s="469">
        <v>10000</v>
      </c>
      <c r="F431" s="307">
        <f t="shared" si="7"/>
        <v>15.307266589058825</v>
      </c>
      <c r="G431" s="51" t="s">
        <v>613</v>
      </c>
      <c r="H431" s="377"/>
      <c r="I431" s="377" t="s">
        <v>15</v>
      </c>
      <c r="J431" s="224" t="s">
        <v>21</v>
      </c>
      <c r="K431" s="418" t="s">
        <v>820</v>
      </c>
      <c r="L431" s="308">
        <v>653.28449999999998</v>
      </c>
      <c r="M431" s="248"/>
    </row>
    <row r="432" spans="1:13" s="97" customFormat="1" ht="15.75">
      <c r="A432" s="286">
        <v>45337</v>
      </c>
      <c r="B432" s="232" t="s">
        <v>17</v>
      </c>
      <c r="C432" s="341" t="s">
        <v>38</v>
      </c>
      <c r="D432" s="347" t="s">
        <v>6</v>
      </c>
      <c r="E432" s="469">
        <v>5000</v>
      </c>
      <c r="F432" s="307">
        <f t="shared" si="7"/>
        <v>7.6536332945294125</v>
      </c>
      <c r="G432" s="51" t="s">
        <v>614</v>
      </c>
      <c r="H432" s="377"/>
      <c r="I432" s="382" t="s">
        <v>74</v>
      </c>
      <c r="J432" s="224" t="s">
        <v>21</v>
      </c>
      <c r="K432" s="418" t="s">
        <v>820</v>
      </c>
      <c r="L432" s="308">
        <v>653.28449999999998</v>
      </c>
      <c r="M432" s="248"/>
    </row>
    <row r="433" spans="1:13" s="97" customFormat="1" ht="15.75">
      <c r="A433" s="286">
        <v>45337</v>
      </c>
      <c r="B433" s="232" t="s">
        <v>17</v>
      </c>
      <c r="C433" s="341" t="s">
        <v>38</v>
      </c>
      <c r="D433" s="347" t="s">
        <v>5</v>
      </c>
      <c r="E433" s="469">
        <v>5000</v>
      </c>
      <c r="F433" s="307">
        <f t="shared" si="7"/>
        <v>7.6536332945294125</v>
      </c>
      <c r="G433" s="51" t="s">
        <v>615</v>
      </c>
      <c r="H433" s="377"/>
      <c r="I433" s="377" t="s">
        <v>12</v>
      </c>
      <c r="J433" s="224" t="s">
        <v>21</v>
      </c>
      <c r="K433" s="418" t="s">
        <v>820</v>
      </c>
      <c r="L433" s="308">
        <v>653.28449999999998</v>
      </c>
      <c r="M433" s="248"/>
    </row>
    <row r="434" spans="1:13" s="97" customFormat="1" ht="15.75">
      <c r="A434" s="286">
        <v>45337</v>
      </c>
      <c r="B434" s="232" t="s">
        <v>17</v>
      </c>
      <c r="C434" s="341" t="s">
        <v>38</v>
      </c>
      <c r="D434" s="347" t="s">
        <v>7</v>
      </c>
      <c r="E434" s="469">
        <v>2500</v>
      </c>
      <c r="F434" s="307">
        <f t="shared" si="7"/>
        <v>3.8268166472647063</v>
      </c>
      <c r="G434" s="51" t="s">
        <v>616</v>
      </c>
      <c r="H434" s="378"/>
      <c r="I434" s="377" t="s">
        <v>13</v>
      </c>
      <c r="J434" s="224" t="s">
        <v>21</v>
      </c>
      <c r="K434" s="418" t="s">
        <v>820</v>
      </c>
      <c r="L434" s="308">
        <v>653.28449999999998</v>
      </c>
      <c r="M434" s="248"/>
    </row>
    <row r="435" spans="1:13" s="97" customFormat="1" ht="15.75">
      <c r="A435" s="286">
        <v>45337</v>
      </c>
      <c r="B435" s="232" t="s">
        <v>17</v>
      </c>
      <c r="C435" s="341" t="s">
        <v>38</v>
      </c>
      <c r="D435" s="347" t="s">
        <v>6</v>
      </c>
      <c r="E435" s="469">
        <v>2500</v>
      </c>
      <c r="F435" s="307">
        <f t="shared" si="7"/>
        <v>3.8268166472647063</v>
      </c>
      <c r="G435" s="51" t="s">
        <v>617</v>
      </c>
      <c r="H435" s="45"/>
      <c r="I435" s="377" t="s">
        <v>11</v>
      </c>
      <c r="J435" s="224" t="s">
        <v>21</v>
      </c>
      <c r="K435" s="418" t="s">
        <v>820</v>
      </c>
      <c r="L435" s="308">
        <v>653.28449999999998</v>
      </c>
      <c r="M435" s="248"/>
    </row>
    <row r="436" spans="1:13" s="97" customFormat="1" ht="15.75">
      <c r="A436" s="286">
        <v>45337</v>
      </c>
      <c r="B436" s="232" t="s">
        <v>17</v>
      </c>
      <c r="C436" s="51" t="s">
        <v>38</v>
      </c>
      <c r="D436" s="347" t="s">
        <v>6</v>
      </c>
      <c r="E436" s="469">
        <v>2500</v>
      </c>
      <c r="F436" s="307">
        <f t="shared" si="7"/>
        <v>3.8268166472647063</v>
      </c>
      <c r="G436" s="51" t="s">
        <v>618</v>
      </c>
      <c r="H436" s="45"/>
      <c r="I436" s="377" t="s">
        <v>54</v>
      </c>
      <c r="J436" s="224" t="s">
        <v>21</v>
      </c>
      <c r="K436" s="418" t="s">
        <v>820</v>
      </c>
      <c r="L436" s="308">
        <v>653.28449999999998</v>
      </c>
      <c r="M436" s="248"/>
    </row>
    <row r="437" spans="1:13" s="97" customFormat="1" ht="15.75">
      <c r="A437" s="286">
        <v>45337</v>
      </c>
      <c r="B437" s="232" t="s">
        <v>17</v>
      </c>
      <c r="C437" s="341" t="s">
        <v>38</v>
      </c>
      <c r="D437" s="347" t="s">
        <v>6</v>
      </c>
      <c r="E437" s="469">
        <v>2500</v>
      </c>
      <c r="F437" s="307">
        <f t="shared" si="7"/>
        <v>3.8268166472647063</v>
      </c>
      <c r="G437" s="51" t="s">
        <v>619</v>
      </c>
      <c r="H437" s="45"/>
      <c r="I437" s="90" t="s">
        <v>257</v>
      </c>
      <c r="J437" s="224" t="s">
        <v>21</v>
      </c>
      <c r="K437" s="418" t="s">
        <v>820</v>
      </c>
      <c r="L437" s="308">
        <v>653.28449999999998</v>
      </c>
      <c r="M437" s="248"/>
    </row>
    <row r="438" spans="1:13" s="97" customFormat="1" ht="15.75">
      <c r="A438" s="286">
        <v>45337</v>
      </c>
      <c r="B438" s="232" t="s">
        <v>17</v>
      </c>
      <c r="C438" s="341" t="s">
        <v>38</v>
      </c>
      <c r="D438" s="347" t="s">
        <v>5</v>
      </c>
      <c r="E438" s="432">
        <v>2500</v>
      </c>
      <c r="F438" s="307">
        <f t="shared" si="7"/>
        <v>3.8268166472647063</v>
      </c>
      <c r="G438" s="51" t="s">
        <v>620</v>
      </c>
      <c r="H438" s="45"/>
      <c r="I438" s="377" t="s">
        <v>24</v>
      </c>
      <c r="J438" s="224" t="s">
        <v>21</v>
      </c>
      <c r="K438" s="418" t="s">
        <v>820</v>
      </c>
      <c r="L438" s="308">
        <v>653.28449999999998</v>
      </c>
      <c r="M438" s="248"/>
    </row>
    <row r="439" spans="1:13" s="97" customFormat="1" ht="15.75">
      <c r="A439" s="286">
        <v>45337</v>
      </c>
      <c r="B439" s="232" t="s">
        <v>17</v>
      </c>
      <c r="C439" s="341" t="s">
        <v>38</v>
      </c>
      <c r="D439" s="347" t="s">
        <v>5</v>
      </c>
      <c r="E439" s="432">
        <v>2500</v>
      </c>
      <c r="F439" s="307">
        <f t="shared" si="7"/>
        <v>3.8268166472647063</v>
      </c>
      <c r="G439" s="51" t="s">
        <v>621</v>
      </c>
      <c r="H439" s="45"/>
      <c r="I439" s="377" t="s">
        <v>102</v>
      </c>
      <c r="J439" s="224" t="s">
        <v>21</v>
      </c>
      <c r="K439" s="418" t="s">
        <v>820</v>
      </c>
      <c r="L439" s="308">
        <v>653.28449999999998</v>
      </c>
      <c r="M439" s="248"/>
    </row>
    <row r="440" spans="1:13" s="97" customFormat="1" ht="15.75">
      <c r="A440" s="286">
        <v>45337</v>
      </c>
      <c r="B440" s="232" t="s">
        <v>17</v>
      </c>
      <c r="C440" s="341" t="s">
        <v>38</v>
      </c>
      <c r="D440" s="347" t="s">
        <v>5</v>
      </c>
      <c r="E440" s="432">
        <v>2500</v>
      </c>
      <c r="F440" s="307">
        <f t="shared" si="7"/>
        <v>3.8268166472647063</v>
      </c>
      <c r="G440" s="51" t="s">
        <v>622</v>
      </c>
      <c r="H440" s="45"/>
      <c r="I440" s="377" t="s">
        <v>122</v>
      </c>
      <c r="J440" s="224" t="s">
        <v>21</v>
      </c>
      <c r="K440" s="418" t="s">
        <v>820</v>
      </c>
      <c r="L440" s="308">
        <v>653.28449999999998</v>
      </c>
      <c r="M440" s="248"/>
    </row>
    <row r="441" spans="1:13" s="97" customFormat="1" ht="15.75">
      <c r="A441" s="286">
        <v>45337</v>
      </c>
      <c r="B441" s="232" t="s">
        <v>17</v>
      </c>
      <c r="C441" s="341" t="s">
        <v>38</v>
      </c>
      <c r="D441" s="347" t="s">
        <v>5</v>
      </c>
      <c r="E441" s="432">
        <v>2500</v>
      </c>
      <c r="F441" s="307">
        <f t="shared" si="7"/>
        <v>3.8268166472647063</v>
      </c>
      <c r="G441" s="51" t="s">
        <v>623</v>
      </c>
      <c r="H441" s="45"/>
      <c r="I441" s="377" t="s">
        <v>42</v>
      </c>
      <c r="J441" s="224" t="s">
        <v>21</v>
      </c>
      <c r="K441" s="418" t="s">
        <v>820</v>
      </c>
      <c r="L441" s="308">
        <v>653.28449999999998</v>
      </c>
      <c r="M441" s="248"/>
    </row>
    <row r="442" spans="1:13" s="97" customFormat="1" ht="15.75">
      <c r="A442" s="286">
        <v>45337</v>
      </c>
      <c r="B442" s="232" t="s">
        <v>17</v>
      </c>
      <c r="C442" s="341" t="s">
        <v>38</v>
      </c>
      <c r="D442" s="347" t="s">
        <v>9</v>
      </c>
      <c r="E442" s="431">
        <v>2500</v>
      </c>
      <c r="F442" s="307">
        <f t="shared" si="7"/>
        <v>4.241313789359392</v>
      </c>
      <c r="G442" s="51" t="s">
        <v>624</v>
      </c>
      <c r="H442" s="378"/>
      <c r="I442" s="377" t="s">
        <v>243</v>
      </c>
      <c r="J442" s="224" t="s">
        <v>21</v>
      </c>
      <c r="K442" s="418" t="s">
        <v>821</v>
      </c>
      <c r="L442" s="308">
        <v>589.44000000000005</v>
      </c>
      <c r="M442" s="248"/>
    </row>
    <row r="443" spans="1:13" s="97" customFormat="1" ht="15.75">
      <c r="A443" s="286">
        <v>45337</v>
      </c>
      <c r="B443" s="232" t="s">
        <v>17</v>
      </c>
      <c r="C443" s="341" t="s">
        <v>38</v>
      </c>
      <c r="D443" s="347" t="s">
        <v>9</v>
      </c>
      <c r="E443" s="431">
        <v>2500</v>
      </c>
      <c r="F443" s="307">
        <f t="shared" si="7"/>
        <v>4.241313789359392</v>
      </c>
      <c r="G443" s="51" t="s">
        <v>625</v>
      </c>
      <c r="H443" s="45"/>
      <c r="I443" s="377" t="s">
        <v>14</v>
      </c>
      <c r="J443" s="224" t="s">
        <v>21</v>
      </c>
      <c r="K443" s="418" t="s">
        <v>821</v>
      </c>
      <c r="L443" s="308">
        <v>589.44000000000005</v>
      </c>
      <c r="M443" s="248"/>
    </row>
    <row r="444" spans="1:13" s="97" customFormat="1" ht="15.75">
      <c r="A444" s="286">
        <v>45337</v>
      </c>
      <c r="B444" s="232" t="s">
        <v>17</v>
      </c>
      <c r="C444" s="341" t="s">
        <v>258</v>
      </c>
      <c r="D444" s="347" t="s">
        <v>9</v>
      </c>
      <c r="E444" s="431">
        <v>10000</v>
      </c>
      <c r="F444" s="307">
        <f t="shared" si="7"/>
        <v>16.965255157437568</v>
      </c>
      <c r="G444" s="51" t="s">
        <v>626</v>
      </c>
      <c r="H444" s="373"/>
      <c r="I444" s="377" t="s">
        <v>14</v>
      </c>
      <c r="J444" s="224" t="s">
        <v>21</v>
      </c>
      <c r="K444" s="418" t="s">
        <v>821</v>
      </c>
      <c r="L444" s="308">
        <v>589.44000000000005</v>
      </c>
      <c r="M444" s="248"/>
    </row>
    <row r="445" spans="1:13" s="97" customFormat="1" ht="15.75">
      <c r="A445" s="286">
        <v>45337</v>
      </c>
      <c r="B445" s="231" t="s">
        <v>454</v>
      </c>
      <c r="C445" s="199" t="s">
        <v>53</v>
      </c>
      <c r="D445" s="81" t="s">
        <v>8</v>
      </c>
      <c r="E445" s="433">
        <v>3500</v>
      </c>
      <c r="F445" s="307">
        <f t="shared" si="7"/>
        <v>5.357543306170589</v>
      </c>
      <c r="G445" s="51" t="s">
        <v>285</v>
      </c>
      <c r="H445" s="331"/>
      <c r="I445" s="90" t="s">
        <v>16</v>
      </c>
      <c r="J445" s="224" t="s">
        <v>21</v>
      </c>
      <c r="K445" s="418" t="s">
        <v>820</v>
      </c>
      <c r="L445" s="308">
        <v>653.28449999999998</v>
      </c>
      <c r="M445" s="248"/>
    </row>
    <row r="446" spans="1:13" s="97" customFormat="1" ht="15.75" customHeight="1">
      <c r="A446" s="306">
        <v>45337</v>
      </c>
      <c r="B446" s="38" t="s">
        <v>43</v>
      </c>
      <c r="C446" s="315" t="s">
        <v>53</v>
      </c>
      <c r="D446" s="89" t="s">
        <v>8</v>
      </c>
      <c r="E446" s="480">
        <v>1500</v>
      </c>
      <c r="F446" s="307">
        <f t="shared" si="7"/>
        <v>2.2960899883588239</v>
      </c>
      <c r="G446" s="332" t="s">
        <v>276</v>
      </c>
      <c r="H446" s="331"/>
      <c r="I446" s="328" t="s">
        <v>15</v>
      </c>
      <c r="J446" s="224" t="s">
        <v>21</v>
      </c>
      <c r="K446" s="418" t="s">
        <v>820</v>
      </c>
      <c r="L446" s="308">
        <v>653.28449999999998</v>
      </c>
      <c r="M446" s="248"/>
    </row>
    <row r="447" spans="1:13" s="97" customFormat="1" ht="15.75">
      <c r="A447" s="286">
        <v>45337</v>
      </c>
      <c r="B447" s="36" t="s">
        <v>43</v>
      </c>
      <c r="C447" s="325" t="s">
        <v>53</v>
      </c>
      <c r="D447" s="81" t="s">
        <v>7</v>
      </c>
      <c r="E447" s="429">
        <v>1800</v>
      </c>
      <c r="F447" s="307">
        <f t="shared" si="7"/>
        <v>2.7553079860305885</v>
      </c>
      <c r="G447" s="51" t="s">
        <v>59</v>
      </c>
      <c r="H447" s="331"/>
      <c r="I447" s="296" t="s">
        <v>13</v>
      </c>
      <c r="J447" s="224" t="s">
        <v>21</v>
      </c>
      <c r="K447" s="418" t="s">
        <v>820</v>
      </c>
      <c r="L447" s="308">
        <v>653.28449999999998</v>
      </c>
      <c r="M447" s="248"/>
    </row>
    <row r="448" spans="1:13" s="97" customFormat="1" ht="15.75">
      <c r="A448" s="286">
        <v>45337</v>
      </c>
      <c r="B448" s="231" t="s">
        <v>43</v>
      </c>
      <c r="C448" s="342" t="s">
        <v>53</v>
      </c>
      <c r="D448" s="198" t="s">
        <v>6</v>
      </c>
      <c r="E448" s="432">
        <v>1950</v>
      </c>
      <c r="F448" s="307">
        <f t="shared" si="7"/>
        <v>2.9849169848664712</v>
      </c>
      <c r="G448" s="290" t="s">
        <v>60</v>
      </c>
      <c r="H448" s="288"/>
      <c r="I448" s="382" t="s">
        <v>74</v>
      </c>
      <c r="J448" s="224" t="s">
        <v>21</v>
      </c>
      <c r="K448" s="418" t="s">
        <v>820</v>
      </c>
      <c r="L448" s="308">
        <v>653.28449999999998</v>
      </c>
      <c r="M448" s="248"/>
    </row>
    <row r="449" spans="1:13" s="97" customFormat="1" ht="15.75">
      <c r="A449" s="286">
        <v>45337</v>
      </c>
      <c r="B449" s="36" t="s">
        <v>43</v>
      </c>
      <c r="C449" s="199" t="s">
        <v>53</v>
      </c>
      <c r="D449" s="81" t="s">
        <v>6</v>
      </c>
      <c r="E449" s="433">
        <v>1700</v>
      </c>
      <c r="F449" s="307">
        <f t="shared" si="7"/>
        <v>2.6022353201400001</v>
      </c>
      <c r="G449" s="361" t="s">
        <v>127</v>
      </c>
      <c r="H449" s="231"/>
      <c r="I449" s="250" t="s">
        <v>11</v>
      </c>
      <c r="J449" s="224" t="s">
        <v>21</v>
      </c>
      <c r="K449" s="418" t="s">
        <v>820</v>
      </c>
      <c r="L449" s="308">
        <v>653.28449999999998</v>
      </c>
      <c r="M449" s="248"/>
    </row>
    <row r="450" spans="1:13" s="97" customFormat="1" ht="15.75" customHeight="1">
      <c r="A450" s="286">
        <v>45337</v>
      </c>
      <c r="B450" s="36" t="s">
        <v>43</v>
      </c>
      <c r="C450" s="199" t="s">
        <v>53</v>
      </c>
      <c r="D450" s="81" t="s">
        <v>9</v>
      </c>
      <c r="E450" s="430">
        <v>2800</v>
      </c>
      <c r="F450" s="307">
        <f t="shared" si="7"/>
        <v>4.7502714440825189</v>
      </c>
      <c r="G450" s="361" t="s">
        <v>256</v>
      </c>
      <c r="H450" s="404"/>
      <c r="I450" s="250" t="s">
        <v>243</v>
      </c>
      <c r="J450" s="224" t="s">
        <v>21</v>
      </c>
      <c r="K450" s="418" t="s">
        <v>821</v>
      </c>
      <c r="L450" s="308">
        <v>589.44000000000005</v>
      </c>
      <c r="M450" s="248"/>
    </row>
    <row r="451" spans="1:13" s="97" customFormat="1" ht="15.75">
      <c r="A451" s="286">
        <v>45337</v>
      </c>
      <c r="B451" s="36" t="s">
        <v>402</v>
      </c>
      <c r="C451" s="199" t="s">
        <v>82</v>
      </c>
      <c r="D451" s="81" t="s">
        <v>9</v>
      </c>
      <c r="E451" s="430">
        <v>2500</v>
      </c>
      <c r="F451" s="307">
        <f t="shared" si="7"/>
        <v>4.241313789359392</v>
      </c>
      <c r="G451" s="361" t="s">
        <v>404</v>
      </c>
      <c r="H451" s="293"/>
      <c r="I451" s="250" t="s">
        <v>243</v>
      </c>
      <c r="J451" s="224" t="s">
        <v>21</v>
      </c>
      <c r="K451" s="418" t="s">
        <v>821</v>
      </c>
      <c r="L451" s="308">
        <v>589.44000000000005</v>
      </c>
      <c r="M451" s="248"/>
    </row>
    <row r="452" spans="1:13" s="97" customFormat="1" ht="15.75">
      <c r="A452" s="286">
        <v>45337</v>
      </c>
      <c r="B452" s="287" t="s">
        <v>305</v>
      </c>
      <c r="C452" s="346" t="s">
        <v>10</v>
      </c>
      <c r="D452" s="350" t="s">
        <v>7</v>
      </c>
      <c r="E452" s="433">
        <v>400000</v>
      </c>
      <c r="F452" s="307">
        <f t="shared" si="7"/>
        <v>612.29066356235307</v>
      </c>
      <c r="G452" s="251" t="s">
        <v>284</v>
      </c>
      <c r="H452" s="302"/>
      <c r="I452" s="296" t="s">
        <v>144</v>
      </c>
      <c r="J452" s="224" t="s">
        <v>21</v>
      </c>
      <c r="K452" s="418" t="s">
        <v>820</v>
      </c>
      <c r="L452" s="308">
        <v>653.28449999999998</v>
      </c>
      <c r="M452" s="248"/>
    </row>
    <row r="453" spans="1:13" s="97" customFormat="1" ht="15.75">
      <c r="A453" s="286">
        <v>45337</v>
      </c>
      <c r="B453" s="36" t="s">
        <v>43</v>
      </c>
      <c r="C453" s="199" t="s">
        <v>53</v>
      </c>
      <c r="D453" s="81" t="s">
        <v>5</v>
      </c>
      <c r="E453" s="465">
        <v>2000</v>
      </c>
      <c r="F453" s="307">
        <f t="shared" si="7"/>
        <v>3.0614533178117651</v>
      </c>
      <c r="G453" s="51" t="s">
        <v>56</v>
      </c>
      <c r="H453" s="301"/>
      <c r="I453" s="328" t="s">
        <v>42</v>
      </c>
      <c r="J453" s="224" t="s">
        <v>21</v>
      </c>
      <c r="K453" s="418" t="s">
        <v>820</v>
      </c>
      <c r="L453" s="308">
        <v>653.28449999999998</v>
      </c>
      <c r="M453" s="248"/>
    </row>
    <row r="454" spans="1:13" s="97" customFormat="1" ht="15.75">
      <c r="A454" s="286">
        <v>45337</v>
      </c>
      <c r="B454" s="36" t="s">
        <v>43</v>
      </c>
      <c r="C454" s="39" t="s">
        <v>53</v>
      </c>
      <c r="D454" s="81" t="s">
        <v>9</v>
      </c>
      <c r="E454" s="481">
        <v>3400</v>
      </c>
      <c r="F454" s="307">
        <f t="shared" si="7"/>
        <v>5.7681867535287727</v>
      </c>
      <c r="G454" s="51" t="s">
        <v>55</v>
      </c>
      <c r="H454" s="289"/>
      <c r="I454" s="250" t="s">
        <v>14</v>
      </c>
      <c r="J454" s="224" t="s">
        <v>21</v>
      </c>
      <c r="K454" s="418" t="s">
        <v>821</v>
      </c>
      <c r="L454" s="308">
        <v>589.44000000000005</v>
      </c>
      <c r="M454" s="248"/>
    </row>
    <row r="455" spans="1:13" s="97" customFormat="1" ht="15.75">
      <c r="A455" s="286">
        <v>45337</v>
      </c>
      <c r="B455" s="36" t="s">
        <v>426</v>
      </c>
      <c r="C455" s="199" t="s">
        <v>146</v>
      </c>
      <c r="D455" s="81" t="s">
        <v>9</v>
      </c>
      <c r="E455" s="482">
        <v>8715</v>
      </c>
      <c r="F455" s="307">
        <f t="shared" si="7"/>
        <v>14.78521986970684</v>
      </c>
      <c r="G455" s="366" t="s">
        <v>427</v>
      </c>
      <c r="H455" s="231"/>
      <c r="I455" s="250" t="s">
        <v>14</v>
      </c>
      <c r="J455" s="224" t="s">
        <v>21</v>
      </c>
      <c r="K455" s="418" t="s">
        <v>821</v>
      </c>
      <c r="L455" s="308">
        <v>589.44000000000005</v>
      </c>
      <c r="M455" s="248"/>
    </row>
    <row r="456" spans="1:13" s="97" customFormat="1" ht="15.75">
      <c r="A456" s="286">
        <v>45337</v>
      </c>
      <c r="B456" s="36" t="s">
        <v>428</v>
      </c>
      <c r="C456" s="199" t="s">
        <v>146</v>
      </c>
      <c r="D456" s="81" t="s">
        <v>9</v>
      </c>
      <c r="E456" s="482">
        <v>10318</v>
      </c>
      <c r="F456" s="307">
        <f t="shared" si="7"/>
        <v>17.504750271444081</v>
      </c>
      <c r="G456" s="366" t="s">
        <v>427</v>
      </c>
      <c r="H456" s="231"/>
      <c r="I456" s="250" t="s">
        <v>14</v>
      </c>
      <c r="J456" s="224" t="s">
        <v>21</v>
      </c>
      <c r="K456" s="418" t="s">
        <v>821</v>
      </c>
      <c r="L456" s="308">
        <v>589.44000000000005</v>
      </c>
      <c r="M456" s="248"/>
    </row>
    <row r="457" spans="1:13" s="97" customFormat="1" ht="15.75">
      <c r="A457" s="304">
        <v>45337</v>
      </c>
      <c r="B457" s="36" t="s">
        <v>244</v>
      </c>
      <c r="C457" s="199" t="s">
        <v>53</v>
      </c>
      <c r="D457" s="81" t="s">
        <v>5</v>
      </c>
      <c r="E457" s="470">
        <v>2000</v>
      </c>
      <c r="F457" s="307">
        <f t="shared" si="7"/>
        <v>3.0614533178117651</v>
      </c>
      <c r="G457" s="361" t="s">
        <v>138</v>
      </c>
      <c r="H457" s="258"/>
      <c r="I457" s="296" t="s">
        <v>12</v>
      </c>
      <c r="J457" s="224" t="s">
        <v>21</v>
      </c>
      <c r="K457" s="418" t="s">
        <v>820</v>
      </c>
      <c r="L457" s="308">
        <v>653.28449999999998</v>
      </c>
      <c r="M457" s="248"/>
    </row>
    <row r="458" spans="1:13" s="97" customFormat="1" ht="15.75">
      <c r="A458" s="304">
        <v>45337</v>
      </c>
      <c r="B458" s="36" t="s">
        <v>43</v>
      </c>
      <c r="C458" s="199" t="s">
        <v>53</v>
      </c>
      <c r="D458" s="81" t="s">
        <v>5</v>
      </c>
      <c r="E458" s="470">
        <v>2250</v>
      </c>
      <c r="F458" s="307">
        <f t="shared" ref="F458:F521" si="8">E458/L458</f>
        <v>3.4441349825382357</v>
      </c>
      <c r="G458" s="361" t="s">
        <v>58</v>
      </c>
      <c r="H458" s="258"/>
      <c r="I458" s="296" t="s">
        <v>12</v>
      </c>
      <c r="J458" s="224" t="s">
        <v>21</v>
      </c>
      <c r="K458" s="418" t="s">
        <v>820</v>
      </c>
      <c r="L458" s="308">
        <v>653.28449999999998</v>
      </c>
      <c r="M458" s="248"/>
    </row>
    <row r="459" spans="1:13" s="97" customFormat="1" ht="15.75">
      <c r="A459" s="304">
        <v>45337</v>
      </c>
      <c r="B459" s="36" t="s">
        <v>44</v>
      </c>
      <c r="C459" s="199" t="s">
        <v>272</v>
      </c>
      <c r="D459" s="81" t="s">
        <v>5</v>
      </c>
      <c r="E459" s="470">
        <v>5000</v>
      </c>
      <c r="F459" s="307">
        <f t="shared" si="8"/>
        <v>7.6536332945294125</v>
      </c>
      <c r="G459" s="361" t="s">
        <v>58</v>
      </c>
      <c r="H459" s="258"/>
      <c r="I459" s="296" t="s">
        <v>12</v>
      </c>
      <c r="J459" s="224" t="s">
        <v>21</v>
      </c>
      <c r="K459" s="418" t="s">
        <v>820</v>
      </c>
      <c r="L459" s="308">
        <v>653.28449999999998</v>
      </c>
      <c r="M459" s="248"/>
    </row>
    <row r="460" spans="1:13" s="97" customFormat="1" ht="15.75">
      <c r="A460" s="304">
        <v>45337</v>
      </c>
      <c r="B460" s="36" t="s">
        <v>408</v>
      </c>
      <c r="C460" s="199" t="s">
        <v>272</v>
      </c>
      <c r="D460" s="81" t="s">
        <v>5</v>
      </c>
      <c r="E460" s="470">
        <v>10000</v>
      </c>
      <c r="F460" s="307">
        <f t="shared" si="8"/>
        <v>15.307266589058825</v>
      </c>
      <c r="G460" s="361" t="s">
        <v>139</v>
      </c>
      <c r="H460" s="258"/>
      <c r="I460" s="296" t="s">
        <v>12</v>
      </c>
      <c r="J460" s="224" t="s">
        <v>21</v>
      </c>
      <c r="K460" s="418" t="s">
        <v>820</v>
      </c>
      <c r="L460" s="308">
        <v>653.28449999999998</v>
      </c>
      <c r="M460" s="248"/>
    </row>
    <row r="461" spans="1:13" s="97" customFormat="1" ht="15.75">
      <c r="A461" s="304">
        <v>45337</v>
      </c>
      <c r="B461" s="36" t="s">
        <v>43</v>
      </c>
      <c r="C461" s="199" t="s">
        <v>53</v>
      </c>
      <c r="D461" s="81" t="s">
        <v>5</v>
      </c>
      <c r="E461" s="470">
        <v>1950</v>
      </c>
      <c r="F461" s="307">
        <f t="shared" si="8"/>
        <v>2.9849169848664712</v>
      </c>
      <c r="G461" s="361" t="s">
        <v>58</v>
      </c>
      <c r="H461" s="258"/>
      <c r="I461" s="296" t="s">
        <v>12</v>
      </c>
      <c r="J461" s="224" t="s">
        <v>21</v>
      </c>
      <c r="K461" s="418" t="s">
        <v>820</v>
      </c>
      <c r="L461" s="308">
        <v>653.28449999999998</v>
      </c>
      <c r="M461" s="248"/>
    </row>
    <row r="462" spans="1:13" s="97" customFormat="1" ht="15.75">
      <c r="A462" s="286">
        <v>45337</v>
      </c>
      <c r="B462" s="36" t="s">
        <v>375</v>
      </c>
      <c r="C462" s="199" t="s">
        <v>53</v>
      </c>
      <c r="D462" s="81" t="s">
        <v>5</v>
      </c>
      <c r="E462" s="433">
        <v>14000</v>
      </c>
      <c r="F462" s="307">
        <f t="shared" si="8"/>
        <v>21.430173224682356</v>
      </c>
      <c r="G462" s="371" t="s">
        <v>377</v>
      </c>
      <c r="H462" s="270">
        <v>3</v>
      </c>
      <c r="I462" s="250" t="s">
        <v>24</v>
      </c>
      <c r="J462" s="224" t="s">
        <v>21</v>
      </c>
      <c r="K462" s="418" t="s">
        <v>820</v>
      </c>
      <c r="L462" s="308">
        <v>653.28449999999998</v>
      </c>
      <c r="M462" s="248"/>
    </row>
    <row r="463" spans="1:13" s="97" customFormat="1" ht="15.75">
      <c r="A463" s="286">
        <v>45337</v>
      </c>
      <c r="B463" s="36" t="s">
        <v>43</v>
      </c>
      <c r="C463" s="326" t="s">
        <v>53</v>
      </c>
      <c r="D463" s="81" t="s">
        <v>5</v>
      </c>
      <c r="E463" s="433">
        <v>2200</v>
      </c>
      <c r="F463" s="307">
        <f t="shared" si="8"/>
        <v>3.3675986495929418</v>
      </c>
      <c r="G463" s="333" t="s">
        <v>377</v>
      </c>
      <c r="H463" s="270">
        <v>3</v>
      </c>
      <c r="I463" s="250" t="s">
        <v>24</v>
      </c>
      <c r="J463" s="224" t="s">
        <v>21</v>
      </c>
      <c r="K463" s="418" t="s">
        <v>820</v>
      </c>
      <c r="L463" s="308">
        <v>653.28449999999998</v>
      </c>
      <c r="M463" s="248"/>
    </row>
    <row r="464" spans="1:13" s="97" customFormat="1" ht="15.75">
      <c r="A464" s="286">
        <v>45337</v>
      </c>
      <c r="B464" s="36" t="s">
        <v>44</v>
      </c>
      <c r="C464" s="345" t="s">
        <v>272</v>
      </c>
      <c r="D464" s="81" t="s">
        <v>5</v>
      </c>
      <c r="E464" s="433">
        <v>5000</v>
      </c>
      <c r="F464" s="307">
        <f t="shared" si="8"/>
        <v>7.6536332945294125</v>
      </c>
      <c r="G464" s="374" t="s">
        <v>378</v>
      </c>
      <c r="H464" s="270">
        <v>3</v>
      </c>
      <c r="I464" s="250" t="s">
        <v>24</v>
      </c>
      <c r="J464" s="224" t="s">
        <v>21</v>
      </c>
      <c r="K464" s="418" t="s">
        <v>820</v>
      </c>
      <c r="L464" s="308">
        <v>653.28449999999998</v>
      </c>
      <c r="M464" s="248"/>
    </row>
    <row r="465" spans="1:13" s="97" customFormat="1" ht="15.75">
      <c r="A465" s="286">
        <v>45337</v>
      </c>
      <c r="B465" s="36" t="s">
        <v>45</v>
      </c>
      <c r="C465" s="39" t="s">
        <v>272</v>
      </c>
      <c r="D465" s="81" t="s">
        <v>5</v>
      </c>
      <c r="E465" s="433">
        <v>10000</v>
      </c>
      <c r="F465" s="307">
        <f t="shared" si="8"/>
        <v>15.307266589058825</v>
      </c>
      <c r="G465" s="361" t="s">
        <v>377</v>
      </c>
      <c r="H465" s="314">
        <v>3</v>
      </c>
      <c r="I465" s="250" t="s">
        <v>24</v>
      </c>
      <c r="J465" s="224" t="s">
        <v>21</v>
      </c>
      <c r="K465" s="418" t="s">
        <v>820</v>
      </c>
      <c r="L465" s="308">
        <v>653.28449999999998</v>
      </c>
      <c r="M465" s="248"/>
    </row>
    <row r="466" spans="1:13" s="97" customFormat="1" ht="15.75">
      <c r="A466" s="286">
        <v>45337</v>
      </c>
      <c r="B466" s="36" t="s">
        <v>43</v>
      </c>
      <c r="C466" s="39" t="s">
        <v>53</v>
      </c>
      <c r="D466" s="350" t="s">
        <v>6</v>
      </c>
      <c r="E466" s="470">
        <v>2000</v>
      </c>
      <c r="F466" s="307">
        <f t="shared" si="8"/>
        <v>3.0614533178117651</v>
      </c>
      <c r="G466" s="361" t="s">
        <v>90</v>
      </c>
      <c r="H466" s="301"/>
      <c r="I466" s="296" t="s">
        <v>54</v>
      </c>
      <c r="J466" s="224" t="s">
        <v>21</v>
      </c>
      <c r="K466" s="418" t="s">
        <v>820</v>
      </c>
      <c r="L466" s="308">
        <v>653.28449999999998</v>
      </c>
      <c r="M466" s="248"/>
    </row>
    <row r="467" spans="1:13" s="97" customFormat="1" ht="15.75">
      <c r="A467" s="286">
        <v>45337</v>
      </c>
      <c r="B467" s="41" t="s">
        <v>350</v>
      </c>
      <c r="C467" s="39" t="s">
        <v>53</v>
      </c>
      <c r="D467" s="350" t="s">
        <v>5</v>
      </c>
      <c r="E467" s="471">
        <v>2500</v>
      </c>
      <c r="F467" s="307">
        <f t="shared" si="8"/>
        <v>3.8268166472647063</v>
      </c>
      <c r="G467" s="370" t="s">
        <v>347</v>
      </c>
      <c r="H467" s="257"/>
      <c r="I467" s="255" t="s">
        <v>102</v>
      </c>
      <c r="J467" s="224" t="s">
        <v>21</v>
      </c>
      <c r="K467" s="418" t="s">
        <v>820</v>
      </c>
      <c r="L467" s="308">
        <v>653.28449999999998</v>
      </c>
      <c r="M467" s="248"/>
    </row>
    <row r="468" spans="1:13" s="97" customFormat="1" ht="15.75">
      <c r="A468" s="286">
        <v>45337</v>
      </c>
      <c r="B468" s="41" t="s">
        <v>351</v>
      </c>
      <c r="C468" s="39" t="s">
        <v>53</v>
      </c>
      <c r="D468" s="350" t="s">
        <v>5</v>
      </c>
      <c r="E468" s="461">
        <v>2000</v>
      </c>
      <c r="F468" s="307">
        <f t="shared" si="8"/>
        <v>3.0614533178117651</v>
      </c>
      <c r="G468" s="333" t="s">
        <v>347</v>
      </c>
      <c r="H468" s="302"/>
      <c r="I468" s="255" t="s">
        <v>102</v>
      </c>
      <c r="J468" s="224" t="s">
        <v>21</v>
      </c>
      <c r="K468" s="418" t="s">
        <v>820</v>
      </c>
      <c r="L468" s="308">
        <v>653.28449999999998</v>
      </c>
      <c r="M468" s="248"/>
    </row>
    <row r="469" spans="1:13" s="97" customFormat="1" ht="15.75">
      <c r="A469" s="286">
        <v>45337</v>
      </c>
      <c r="B469" s="41" t="s">
        <v>43</v>
      </c>
      <c r="C469" s="39" t="s">
        <v>53</v>
      </c>
      <c r="D469" s="350" t="s">
        <v>5</v>
      </c>
      <c r="E469" s="455">
        <v>2000</v>
      </c>
      <c r="F469" s="307">
        <f t="shared" si="8"/>
        <v>3.0614533178117651</v>
      </c>
      <c r="G469" s="333" t="s">
        <v>347</v>
      </c>
      <c r="H469" s="302"/>
      <c r="I469" s="255" t="s">
        <v>102</v>
      </c>
      <c r="J469" s="224" t="s">
        <v>21</v>
      </c>
      <c r="K469" s="418" t="s">
        <v>820</v>
      </c>
      <c r="L469" s="308">
        <v>653.28449999999998</v>
      </c>
      <c r="M469" s="248"/>
    </row>
    <row r="470" spans="1:13" s="97" customFormat="1" ht="15.75">
      <c r="A470" s="286">
        <v>45337</v>
      </c>
      <c r="B470" s="41" t="s">
        <v>342</v>
      </c>
      <c r="C470" s="39" t="s">
        <v>105</v>
      </c>
      <c r="D470" s="350" t="s">
        <v>5</v>
      </c>
      <c r="E470" s="461">
        <v>3000</v>
      </c>
      <c r="F470" s="307">
        <f t="shared" si="8"/>
        <v>4.5921799767176479</v>
      </c>
      <c r="G470" s="333" t="s">
        <v>347</v>
      </c>
      <c r="H470" s="302"/>
      <c r="I470" s="255" t="s">
        <v>102</v>
      </c>
      <c r="J470" s="224" t="s">
        <v>21</v>
      </c>
      <c r="K470" s="418" t="s">
        <v>820</v>
      </c>
      <c r="L470" s="308">
        <v>653.28449999999998</v>
      </c>
      <c r="M470" s="248"/>
    </row>
    <row r="471" spans="1:13" s="97" customFormat="1" ht="15.75" customHeight="1">
      <c r="A471" s="286">
        <v>45337</v>
      </c>
      <c r="B471" s="41" t="s">
        <v>44</v>
      </c>
      <c r="C471" s="39" t="s">
        <v>272</v>
      </c>
      <c r="D471" s="350" t="s">
        <v>5</v>
      </c>
      <c r="E471" s="455">
        <v>5000</v>
      </c>
      <c r="F471" s="307">
        <f t="shared" si="8"/>
        <v>7.6536332945294125</v>
      </c>
      <c r="G471" s="333" t="s">
        <v>347</v>
      </c>
      <c r="H471" s="294"/>
      <c r="I471" s="255" t="s">
        <v>102</v>
      </c>
      <c r="J471" s="224" t="s">
        <v>21</v>
      </c>
      <c r="K471" s="418" t="s">
        <v>820</v>
      </c>
      <c r="L471" s="308">
        <v>653.28449999999998</v>
      </c>
      <c r="M471" s="248"/>
    </row>
    <row r="472" spans="1:13" s="97" customFormat="1" ht="15.75" customHeight="1">
      <c r="A472" s="286">
        <v>45337</v>
      </c>
      <c r="B472" s="41" t="s">
        <v>45</v>
      </c>
      <c r="C472" s="39" t="s">
        <v>272</v>
      </c>
      <c r="D472" s="356" t="s">
        <v>5</v>
      </c>
      <c r="E472" s="428">
        <v>10000</v>
      </c>
      <c r="F472" s="307">
        <f t="shared" si="8"/>
        <v>15.307266589058825</v>
      </c>
      <c r="G472" s="333" t="s">
        <v>349</v>
      </c>
      <c r="H472" s="294"/>
      <c r="I472" s="255" t="s">
        <v>102</v>
      </c>
      <c r="J472" s="224" t="s">
        <v>21</v>
      </c>
      <c r="K472" s="418" t="s">
        <v>820</v>
      </c>
      <c r="L472" s="308">
        <v>653.28449999999998</v>
      </c>
      <c r="M472" s="248"/>
    </row>
    <row r="473" spans="1:13" s="97" customFormat="1" ht="15.75" customHeight="1">
      <c r="A473" s="286">
        <v>45337</v>
      </c>
      <c r="B473" s="41" t="s">
        <v>43</v>
      </c>
      <c r="C473" s="39" t="s">
        <v>53</v>
      </c>
      <c r="D473" s="81" t="s">
        <v>6</v>
      </c>
      <c r="E473" s="278">
        <v>1400</v>
      </c>
      <c r="F473" s="307">
        <f t="shared" si="8"/>
        <v>2.1430173224682356</v>
      </c>
      <c r="G473" s="45" t="s">
        <v>156</v>
      </c>
      <c r="H473" s="91"/>
      <c r="I473" s="394" t="s">
        <v>257</v>
      </c>
      <c r="J473" s="224" t="s">
        <v>21</v>
      </c>
      <c r="K473" s="418" t="s">
        <v>820</v>
      </c>
      <c r="L473" s="308">
        <v>653.28449999999998</v>
      </c>
      <c r="M473" s="207"/>
    </row>
    <row r="474" spans="1:13" s="97" customFormat="1" ht="15.75" customHeight="1">
      <c r="A474" s="286">
        <v>45337</v>
      </c>
      <c r="B474" s="41" t="s">
        <v>43</v>
      </c>
      <c r="C474" s="39" t="s">
        <v>53</v>
      </c>
      <c r="D474" s="42" t="s">
        <v>5</v>
      </c>
      <c r="E474" s="472">
        <v>1950</v>
      </c>
      <c r="F474" s="307">
        <f t="shared" si="8"/>
        <v>2.9849169848664712</v>
      </c>
      <c r="G474" s="84" t="s">
        <v>126</v>
      </c>
      <c r="H474" s="389"/>
      <c r="I474" s="270" t="s">
        <v>122</v>
      </c>
      <c r="J474" s="224" t="s">
        <v>21</v>
      </c>
      <c r="K474" s="418" t="s">
        <v>820</v>
      </c>
      <c r="L474" s="308">
        <v>653.28449999999998</v>
      </c>
      <c r="M474" s="207"/>
    </row>
    <row r="475" spans="1:13" s="97" customFormat="1" ht="15.75" customHeight="1">
      <c r="A475" s="286">
        <v>45338</v>
      </c>
      <c r="B475" s="197" t="s">
        <v>146</v>
      </c>
      <c r="C475" s="225" t="s">
        <v>47</v>
      </c>
      <c r="D475" s="356" t="s">
        <v>9</v>
      </c>
      <c r="E475" s="444">
        <v>6300000</v>
      </c>
      <c r="F475" s="307">
        <f t="shared" si="8"/>
        <v>10688.110749185667</v>
      </c>
      <c r="G475" s="232" t="s">
        <v>281</v>
      </c>
      <c r="H475" s="292"/>
      <c r="I475" s="255" t="s">
        <v>144</v>
      </c>
      <c r="J475" s="224" t="s">
        <v>21</v>
      </c>
      <c r="K475" s="418" t="s">
        <v>821</v>
      </c>
      <c r="L475" s="308">
        <v>589.44000000000005</v>
      </c>
      <c r="M475" s="248"/>
    </row>
    <row r="476" spans="1:13" s="97" customFormat="1" ht="15.75" customHeight="1">
      <c r="A476" s="286">
        <v>45338</v>
      </c>
      <c r="B476" s="196" t="s">
        <v>17</v>
      </c>
      <c r="C476" s="51" t="s">
        <v>38</v>
      </c>
      <c r="D476" s="316" t="s">
        <v>8</v>
      </c>
      <c r="E476" s="473">
        <v>5000</v>
      </c>
      <c r="F476" s="307">
        <f t="shared" si="8"/>
        <v>7.6536332945294125</v>
      </c>
      <c r="G476" s="376" t="s">
        <v>627</v>
      </c>
      <c r="H476" s="102"/>
      <c r="I476" s="379" t="s">
        <v>16</v>
      </c>
      <c r="J476" s="224" t="s">
        <v>21</v>
      </c>
      <c r="K476" s="418" t="s">
        <v>820</v>
      </c>
      <c r="L476" s="308">
        <v>653.28449999999998</v>
      </c>
      <c r="M476" s="248"/>
    </row>
    <row r="477" spans="1:13" s="97" customFormat="1" ht="15.75" customHeight="1">
      <c r="A477" s="286">
        <v>45338</v>
      </c>
      <c r="B477" s="196" t="s">
        <v>17</v>
      </c>
      <c r="C477" s="51" t="s">
        <v>38</v>
      </c>
      <c r="D477" s="316" t="s">
        <v>8</v>
      </c>
      <c r="E477" s="441">
        <v>5000</v>
      </c>
      <c r="F477" s="307">
        <f t="shared" si="8"/>
        <v>7.6536332945294125</v>
      </c>
      <c r="G477" s="45" t="s">
        <v>628</v>
      </c>
      <c r="H477" s="102"/>
      <c r="I477" s="379" t="s">
        <v>15</v>
      </c>
      <c r="J477" s="224" t="s">
        <v>21</v>
      </c>
      <c r="K477" s="418" t="s">
        <v>820</v>
      </c>
      <c r="L477" s="308">
        <v>653.28449999999998</v>
      </c>
      <c r="M477" s="248"/>
    </row>
    <row r="478" spans="1:13" s="97" customFormat="1" ht="15.75" customHeight="1">
      <c r="A478" s="286">
        <v>45338</v>
      </c>
      <c r="B478" s="196" t="s">
        <v>17</v>
      </c>
      <c r="C478" s="51" t="s">
        <v>38</v>
      </c>
      <c r="D478" s="347" t="s">
        <v>6</v>
      </c>
      <c r="E478" s="272">
        <v>5000</v>
      </c>
      <c r="F478" s="307">
        <f t="shared" si="8"/>
        <v>7.6536332945294125</v>
      </c>
      <c r="G478" s="45" t="s">
        <v>629</v>
      </c>
      <c r="H478" s="102"/>
      <c r="I478" s="270" t="s">
        <v>74</v>
      </c>
      <c r="J478" s="224" t="s">
        <v>21</v>
      </c>
      <c r="K478" s="418" t="s">
        <v>820</v>
      </c>
      <c r="L478" s="308">
        <v>653.28449999999998</v>
      </c>
      <c r="M478" s="248"/>
    </row>
    <row r="479" spans="1:13" s="97" customFormat="1" ht="15.75" customHeight="1">
      <c r="A479" s="286">
        <v>45338</v>
      </c>
      <c r="B479" s="196" t="s">
        <v>17</v>
      </c>
      <c r="C479" s="51" t="s">
        <v>38</v>
      </c>
      <c r="D479" s="347" t="s">
        <v>5</v>
      </c>
      <c r="E479" s="459">
        <v>5000</v>
      </c>
      <c r="F479" s="307">
        <f t="shared" si="8"/>
        <v>7.6536332945294125</v>
      </c>
      <c r="G479" s="45" t="s">
        <v>630</v>
      </c>
      <c r="H479" s="102"/>
      <c r="I479" s="379" t="s">
        <v>12</v>
      </c>
      <c r="J479" s="224" t="s">
        <v>21</v>
      </c>
      <c r="K479" s="418" t="s">
        <v>820</v>
      </c>
      <c r="L479" s="308">
        <v>653.28449999999998</v>
      </c>
      <c r="M479" s="248"/>
    </row>
    <row r="480" spans="1:13" s="97" customFormat="1" ht="15.75" customHeight="1">
      <c r="A480" s="286">
        <v>45338</v>
      </c>
      <c r="B480" s="196" t="s">
        <v>17</v>
      </c>
      <c r="C480" s="51" t="s">
        <v>38</v>
      </c>
      <c r="D480" s="347" t="s">
        <v>7</v>
      </c>
      <c r="E480" s="459">
        <v>2500</v>
      </c>
      <c r="F480" s="307">
        <f t="shared" si="8"/>
        <v>3.8268166472647063</v>
      </c>
      <c r="G480" s="45" t="s">
        <v>631</v>
      </c>
      <c r="H480" s="388"/>
      <c r="I480" s="379" t="s">
        <v>13</v>
      </c>
      <c r="J480" s="224" t="s">
        <v>21</v>
      </c>
      <c r="K480" s="418" t="s">
        <v>820</v>
      </c>
      <c r="L480" s="308">
        <v>653.28449999999998</v>
      </c>
      <c r="M480" s="248"/>
    </row>
    <row r="481" spans="1:13" s="97" customFormat="1" ht="15.75" customHeight="1">
      <c r="A481" s="286">
        <v>45338</v>
      </c>
      <c r="B481" s="196" t="s">
        <v>17</v>
      </c>
      <c r="C481" s="51" t="s">
        <v>38</v>
      </c>
      <c r="D481" s="347" t="s">
        <v>6</v>
      </c>
      <c r="E481" s="473">
        <v>2500</v>
      </c>
      <c r="F481" s="307">
        <f t="shared" si="8"/>
        <v>3.8268166472647063</v>
      </c>
      <c r="G481" s="376" t="s">
        <v>632</v>
      </c>
      <c r="H481" s="388"/>
      <c r="I481" s="379" t="s">
        <v>11</v>
      </c>
      <c r="J481" s="224" t="s">
        <v>21</v>
      </c>
      <c r="K481" s="418" t="s">
        <v>820</v>
      </c>
      <c r="L481" s="308">
        <v>653.28449999999998</v>
      </c>
      <c r="M481" s="248"/>
    </row>
    <row r="482" spans="1:13" s="97" customFormat="1" ht="15.75" customHeight="1">
      <c r="A482" s="286">
        <v>45338</v>
      </c>
      <c r="B482" s="196" t="s">
        <v>17</v>
      </c>
      <c r="C482" s="51" t="s">
        <v>38</v>
      </c>
      <c r="D482" s="347" t="s">
        <v>6</v>
      </c>
      <c r="E482" s="441">
        <v>2500</v>
      </c>
      <c r="F482" s="307">
        <f t="shared" si="8"/>
        <v>3.8268166472647063</v>
      </c>
      <c r="G482" s="45" t="s">
        <v>633</v>
      </c>
      <c r="H482" s="388"/>
      <c r="I482" s="379" t="s">
        <v>54</v>
      </c>
      <c r="J482" s="224" t="s">
        <v>21</v>
      </c>
      <c r="K482" s="418" t="s">
        <v>820</v>
      </c>
      <c r="L482" s="308">
        <v>653.28449999999998</v>
      </c>
      <c r="M482" s="248"/>
    </row>
    <row r="483" spans="1:13" s="97" customFormat="1" ht="15.75" customHeight="1">
      <c r="A483" s="286">
        <v>45338</v>
      </c>
      <c r="B483" s="196" t="s">
        <v>17</v>
      </c>
      <c r="C483" s="51" t="s">
        <v>38</v>
      </c>
      <c r="D483" s="347" t="s">
        <v>6</v>
      </c>
      <c r="E483" s="272">
        <v>2500</v>
      </c>
      <c r="F483" s="307">
        <f t="shared" si="8"/>
        <v>3.8268166472647063</v>
      </c>
      <c r="G483" s="45" t="s">
        <v>634</v>
      </c>
      <c r="H483" s="378"/>
      <c r="I483" s="394" t="s">
        <v>257</v>
      </c>
      <c r="J483" s="224" t="s">
        <v>21</v>
      </c>
      <c r="K483" s="418" t="s">
        <v>820</v>
      </c>
      <c r="L483" s="308">
        <v>653.28449999999998</v>
      </c>
      <c r="M483" s="248"/>
    </row>
    <row r="484" spans="1:13" s="97" customFormat="1" ht="15.75" customHeight="1">
      <c r="A484" s="286">
        <v>45338</v>
      </c>
      <c r="B484" s="196" t="s">
        <v>17</v>
      </c>
      <c r="C484" s="51" t="s">
        <v>38</v>
      </c>
      <c r="D484" s="347" t="s">
        <v>5</v>
      </c>
      <c r="E484" s="459">
        <v>2500</v>
      </c>
      <c r="F484" s="307">
        <f t="shared" si="8"/>
        <v>3.8268166472647063</v>
      </c>
      <c r="G484" s="45" t="s">
        <v>635</v>
      </c>
      <c r="H484" s="379"/>
      <c r="I484" s="379" t="s">
        <v>24</v>
      </c>
      <c r="J484" s="224" t="s">
        <v>21</v>
      </c>
      <c r="K484" s="418" t="s">
        <v>820</v>
      </c>
      <c r="L484" s="308">
        <v>653.28449999999998</v>
      </c>
      <c r="M484" s="248"/>
    </row>
    <row r="485" spans="1:13" s="97" customFormat="1" ht="15.75">
      <c r="A485" s="286">
        <v>45338</v>
      </c>
      <c r="B485" s="251" t="s">
        <v>17</v>
      </c>
      <c r="C485" s="51" t="s">
        <v>38</v>
      </c>
      <c r="D485" s="360" t="s">
        <v>5</v>
      </c>
      <c r="E485" s="272">
        <v>2500</v>
      </c>
      <c r="F485" s="307">
        <f t="shared" si="8"/>
        <v>3.8268166472647063</v>
      </c>
      <c r="G485" s="45" t="s">
        <v>636</v>
      </c>
      <c r="H485" s="45"/>
      <c r="I485" s="379" t="s">
        <v>102</v>
      </c>
      <c r="J485" s="224" t="s">
        <v>21</v>
      </c>
      <c r="K485" s="418" t="s">
        <v>820</v>
      </c>
      <c r="L485" s="308">
        <v>653.28449999999998</v>
      </c>
      <c r="M485" s="248"/>
    </row>
    <row r="486" spans="1:13" s="97" customFormat="1" ht="15.75">
      <c r="A486" s="286">
        <v>45338</v>
      </c>
      <c r="B486" s="407" t="s">
        <v>17</v>
      </c>
      <c r="C486" s="324" t="s">
        <v>38</v>
      </c>
      <c r="D486" s="347" t="s">
        <v>5</v>
      </c>
      <c r="E486" s="474">
        <v>2500</v>
      </c>
      <c r="F486" s="307">
        <f t="shared" si="8"/>
        <v>3.8268166472647063</v>
      </c>
      <c r="G486" s="372" t="s">
        <v>637</v>
      </c>
      <c r="H486" s="45"/>
      <c r="I486" s="379" t="s">
        <v>122</v>
      </c>
      <c r="J486" s="224" t="s">
        <v>21</v>
      </c>
      <c r="K486" s="418" t="s">
        <v>820</v>
      </c>
      <c r="L486" s="308">
        <v>653.28449999999998</v>
      </c>
      <c r="M486" s="248"/>
    </row>
    <row r="487" spans="1:13" s="97" customFormat="1" ht="15.75">
      <c r="A487" s="286">
        <v>45338</v>
      </c>
      <c r="B487" s="232" t="s">
        <v>17</v>
      </c>
      <c r="C487" s="45" t="s">
        <v>38</v>
      </c>
      <c r="D487" s="359" t="s">
        <v>5</v>
      </c>
      <c r="E487" s="274">
        <v>2500</v>
      </c>
      <c r="F487" s="307">
        <f t="shared" si="8"/>
        <v>3.8268166472647063</v>
      </c>
      <c r="G487" s="45" t="s">
        <v>638</v>
      </c>
      <c r="H487" s="45"/>
      <c r="I487" s="379" t="s">
        <v>42</v>
      </c>
      <c r="J487" s="224" t="s">
        <v>21</v>
      </c>
      <c r="K487" s="418" t="s">
        <v>820</v>
      </c>
      <c r="L487" s="308">
        <v>653.28449999999998</v>
      </c>
      <c r="M487" s="248"/>
    </row>
    <row r="488" spans="1:13" s="97" customFormat="1" ht="15.75">
      <c r="A488" s="286">
        <v>45338</v>
      </c>
      <c r="B488" s="251" t="s">
        <v>17</v>
      </c>
      <c r="C488" s="51" t="s">
        <v>38</v>
      </c>
      <c r="D488" s="316" t="s">
        <v>9</v>
      </c>
      <c r="E488" s="483">
        <v>2500</v>
      </c>
      <c r="F488" s="307">
        <f t="shared" si="8"/>
        <v>4.241313789359392</v>
      </c>
      <c r="G488" s="375" t="s">
        <v>639</v>
      </c>
      <c r="H488" s="45"/>
      <c r="I488" s="379" t="s">
        <v>243</v>
      </c>
      <c r="J488" s="224" t="s">
        <v>21</v>
      </c>
      <c r="K488" s="418" t="s">
        <v>821</v>
      </c>
      <c r="L488" s="308">
        <v>589.44000000000005</v>
      </c>
      <c r="M488" s="248"/>
    </row>
    <row r="489" spans="1:13" s="97" customFormat="1" ht="15.75">
      <c r="A489" s="286">
        <v>45338</v>
      </c>
      <c r="B489" s="407" t="s">
        <v>17</v>
      </c>
      <c r="C489" s="324" t="s">
        <v>38</v>
      </c>
      <c r="D489" s="316" t="s">
        <v>9</v>
      </c>
      <c r="E489" s="436">
        <v>2500</v>
      </c>
      <c r="F489" s="307">
        <f t="shared" si="8"/>
        <v>4.241313789359392</v>
      </c>
      <c r="G489" s="365" t="s">
        <v>640</v>
      </c>
      <c r="H489" s="45"/>
      <c r="I489" s="379" t="s">
        <v>14</v>
      </c>
      <c r="J489" s="224" t="s">
        <v>21</v>
      </c>
      <c r="K489" s="418" t="s">
        <v>821</v>
      </c>
      <c r="L489" s="308">
        <v>589.44000000000005</v>
      </c>
      <c r="M489" s="248"/>
    </row>
    <row r="490" spans="1:13" s="97" customFormat="1" ht="15.75">
      <c r="A490" s="286">
        <v>45338</v>
      </c>
      <c r="B490" s="39" t="s">
        <v>43</v>
      </c>
      <c r="C490" s="39" t="s">
        <v>53</v>
      </c>
      <c r="D490" s="81" t="s">
        <v>8</v>
      </c>
      <c r="E490" s="461">
        <v>2900</v>
      </c>
      <c r="F490" s="307">
        <f t="shared" si="8"/>
        <v>4.4391073108270591</v>
      </c>
      <c r="G490" s="45" t="s">
        <v>285</v>
      </c>
      <c r="H490" s="331"/>
      <c r="I490" s="394" t="s">
        <v>16</v>
      </c>
      <c r="J490" s="224" t="s">
        <v>21</v>
      </c>
      <c r="K490" s="418" t="s">
        <v>820</v>
      </c>
      <c r="L490" s="308">
        <v>653.28449999999998</v>
      </c>
      <c r="M490" s="248"/>
    </row>
    <row r="491" spans="1:13" s="97" customFormat="1" ht="15.75" customHeight="1">
      <c r="A491" s="306">
        <v>45338</v>
      </c>
      <c r="B491" s="399" t="s">
        <v>43</v>
      </c>
      <c r="C491" s="330" t="s">
        <v>53</v>
      </c>
      <c r="D491" s="89" t="s">
        <v>8</v>
      </c>
      <c r="E491" s="462">
        <v>1700</v>
      </c>
      <c r="F491" s="307">
        <f t="shared" si="8"/>
        <v>2.6022353201400001</v>
      </c>
      <c r="G491" s="85" t="s">
        <v>276</v>
      </c>
      <c r="H491" s="331"/>
      <c r="I491" s="323" t="s">
        <v>15</v>
      </c>
      <c r="J491" s="224" t="s">
        <v>21</v>
      </c>
      <c r="K491" s="418" t="s">
        <v>820</v>
      </c>
      <c r="L491" s="308">
        <v>653.28449999999998</v>
      </c>
      <c r="M491" s="248"/>
    </row>
    <row r="492" spans="1:13" s="97" customFormat="1" ht="15.75">
      <c r="A492" s="286">
        <v>45338</v>
      </c>
      <c r="B492" s="39" t="s">
        <v>43</v>
      </c>
      <c r="C492" s="340" t="s">
        <v>53</v>
      </c>
      <c r="D492" s="400" t="s">
        <v>7</v>
      </c>
      <c r="E492" s="419">
        <v>1900</v>
      </c>
      <c r="F492" s="307">
        <f t="shared" si="8"/>
        <v>2.9083806519211768</v>
      </c>
      <c r="G492" s="45" t="s">
        <v>59</v>
      </c>
      <c r="H492" s="331"/>
      <c r="I492" s="255" t="s">
        <v>13</v>
      </c>
      <c r="J492" s="224" t="s">
        <v>21</v>
      </c>
      <c r="K492" s="418" t="s">
        <v>820</v>
      </c>
      <c r="L492" s="308">
        <v>653.28449999999998</v>
      </c>
      <c r="M492" s="248"/>
    </row>
    <row r="493" spans="1:13" s="97" customFormat="1" ht="15.75">
      <c r="A493" s="286">
        <v>45338</v>
      </c>
      <c r="B493" s="408" t="s">
        <v>796</v>
      </c>
      <c r="C493" s="39" t="s">
        <v>246</v>
      </c>
      <c r="D493" s="317" t="s">
        <v>7</v>
      </c>
      <c r="E493" s="420">
        <v>5200</v>
      </c>
      <c r="F493" s="307">
        <f t="shared" si="8"/>
        <v>7.9597786263105892</v>
      </c>
      <c r="G493" s="45" t="s">
        <v>71</v>
      </c>
      <c r="H493" s="331"/>
      <c r="I493" s="255" t="s">
        <v>13</v>
      </c>
      <c r="J493" s="224" t="s">
        <v>21</v>
      </c>
      <c r="K493" s="418" t="s">
        <v>820</v>
      </c>
      <c r="L493" s="308">
        <v>653.28449999999998</v>
      </c>
      <c r="M493" s="248"/>
    </row>
    <row r="494" spans="1:13" s="97" customFormat="1" ht="15.75">
      <c r="A494" s="286">
        <v>45338</v>
      </c>
      <c r="B494" s="408" t="s">
        <v>795</v>
      </c>
      <c r="C494" s="340" t="s">
        <v>46</v>
      </c>
      <c r="D494" s="42" t="s">
        <v>7</v>
      </c>
      <c r="E494" s="420">
        <v>7000</v>
      </c>
      <c r="F494" s="307">
        <f t="shared" si="8"/>
        <v>10.715086612341178</v>
      </c>
      <c r="G494" s="45" t="s">
        <v>59</v>
      </c>
      <c r="H494" s="331"/>
      <c r="I494" s="255" t="s">
        <v>13</v>
      </c>
      <c r="J494" s="224" t="s">
        <v>21</v>
      </c>
      <c r="K494" s="418" t="s">
        <v>820</v>
      </c>
      <c r="L494" s="308">
        <v>653.28449999999998</v>
      </c>
      <c r="M494" s="248"/>
    </row>
    <row r="495" spans="1:13" s="97" customFormat="1" ht="15.75" customHeight="1">
      <c r="A495" s="286">
        <v>45338</v>
      </c>
      <c r="B495" s="408" t="s">
        <v>795</v>
      </c>
      <c r="C495" s="340" t="s">
        <v>46</v>
      </c>
      <c r="D495" s="401" t="s">
        <v>7</v>
      </c>
      <c r="E495" s="421">
        <v>7000</v>
      </c>
      <c r="F495" s="307">
        <f t="shared" si="8"/>
        <v>10.715086612341178</v>
      </c>
      <c r="G495" s="45" t="s">
        <v>59</v>
      </c>
      <c r="H495" s="231"/>
      <c r="I495" s="255" t="s">
        <v>13</v>
      </c>
      <c r="J495" s="224" t="s">
        <v>21</v>
      </c>
      <c r="K495" s="418" t="s">
        <v>820</v>
      </c>
      <c r="L495" s="308">
        <v>653.28449999999998</v>
      </c>
      <c r="M495" s="248"/>
    </row>
    <row r="496" spans="1:13" s="97" customFormat="1" ht="15.75">
      <c r="A496" s="286">
        <v>45338</v>
      </c>
      <c r="B496" s="87" t="s">
        <v>43</v>
      </c>
      <c r="C496" s="39" t="s">
        <v>53</v>
      </c>
      <c r="D496" s="198" t="s">
        <v>6</v>
      </c>
      <c r="E496" s="471">
        <v>1950</v>
      </c>
      <c r="F496" s="307">
        <f t="shared" si="8"/>
        <v>2.9849169848664712</v>
      </c>
      <c r="G496" s="37" t="s">
        <v>60</v>
      </c>
      <c r="H496" s="231"/>
      <c r="I496" s="270" t="s">
        <v>74</v>
      </c>
      <c r="J496" s="224" t="s">
        <v>21</v>
      </c>
      <c r="K496" s="418" t="s">
        <v>820</v>
      </c>
      <c r="L496" s="308">
        <v>653.28449999999998</v>
      </c>
      <c r="M496" s="248"/>
    </row>
    <row r="497" spans="1:13" s="97" customFormat="1" ht="15.75">
      <c r="A497" s="286">
        <v>45338</v>
      </c>
      <c r="B497" s="83" t="s">
        <v>43</v>
      </c>
      <c r="C497" s="83" t="s">
        <v>53</v>
      </c>
      <c r="D497" s="82" t="s">
        <v>6</v>
      </c>
      <c r="E497" s="444">
        <v>1400</v>
      </c>
      <c r="F497" s="307">
        <f t="shared" si="8"/>
        <v>2.1430173224682356</v>
      </c>
      <c r="G497" s="333" t="s">
        <v>127</v>
      </c>
      <c r="H497" s="231"/>
      <c r="I497" s="285" t="s">
        <v>11</v>
      </c>
      <c r="J497" s="224" t="s">
        <v>21</v>
      </c>
      <c r="K497" s="418" t="s">
        <v>820</v>
      </c>
      <c r="L497" s="308">
        <v>653.28449999999998</v>
      </c>
      <c r="M497" s="248"/>
    </row>
    <row r="498" spans="1:13" s="97" customFormat="1" ht="15.75">
      <c r="A498" s="286">
        <v>45338</v>
      </c>
      <c r="B498" s="39" t="s">
        <v>43</v>
      </c>
      <c r="C498" s="39" t="s">
        <v>53</v>
      </c>
      <c r="D498" s="81" t="s">
        <v>9</v>
      </c>
      <c r="E498" s="434">
        <v>1600</v>
      </c>
      <c r="F498" s="307">
        <f t="shared" si="8"/>
        <v>2.7144408251900107</v>
      </c>
      <c r="G498" s="361" t="s">
        <v>256</v>
      </c>
      <c r="H498" s="293"/>
      <c r="I498" s="285" t="s">
        <v>243</v>
      </c>
      <c r="J498" s="224" t="s">
        <v>21</v>
      </c>
      <c r="K498" s="418" t="s">
        <v>821</v>
      </c>
      <c r="L498" s="308">
        <v>589.44000000000005</v>
      </c>
      <c r="M498" s="248"/>
    </row>
    <row r="499" spans="1:13" s="97" customFormat="1" ht="15.75">
      <c r="A499" s="286">
        <v>45338</v>
      </c>
      <c r="B499" s="39" t="s">
        <v>43</v>
      </c>
      <c r="C499" s="39" t="s">
        <v>53</v>
      </c>
      <c r="D499" s="81" t="s">
        <v>5</v>
      </c>
      <c r="E499" s="475">
        <v>2000</v>
      </c>
      <c r="F499" s="307">
        <f t="shared" si="8"/>
        <v>3.0614533178117651</v>
      </c>
      <c r="G499" s="45" t="s">
        <v>56</v>
      </c>
      <c r="H499" s="231"/>
      <c r="I499" s="323" t="s">
        <v>42</v>
      </c>
      <c r="J499" s="224" t="s">
        <v>21</v>
      </c>
      <c r="K499" s="418" t="s">
        <v>820</v>
      </c>
      <c r="L499" s="308">
        <v>653.28449999999998</v>
      </c>
      <c r="M499" s="248"/>
    </row>
    <row r="500" spans="1:13" s="97" customFormat="1" ht="15.75">
      <c r="A500" s="286">
        <v>45338</v>
      </c>
      <c r="B500" s="39" t="s">
        <v>43</v>
      </c>
      <c r="C500" s="39" t="s">
        <v>53</v>
      </c>
      <c r="D500" s="81" t="s">
        <v>5</v>
      </c>
      <c r="E500" s="475">
        <v>2000</v>
      </c>
      <c r="F500" s="307">
        <f t="shared" si="8"/>
        <v>3.0614533178117651</v>
      </c>
      <c r="G500" s="45" t="s">
        <v>56</v>
      </c>
      <c r="H500" s="231"/>
      <c r="I500" s="323" t="s">
        <v>42</v>
      </c>
      <c r="J500" s="224" t="s">
        <v>21</v>
      </c>
      <c r="K500" s="418" t="s">
        <v>820</v>
      </c>
      <c r="L500" s="308">
        <v>653.28449999999998</v>
      </c>
      <c r="M500" s="248"/>
    </row>
    <row r="501" spans="1:13" s="97" customFormat="1" ht="15.75">
      <c r="A501" s="286">
        <v>45338</v>
      </c>
      <c r="B501" s="39" t="s">
        <v>43</v>
      </c>
      <c r="C501" s="39" t="s">
        <v>53</v>
      </c>
      <c r="D501" s="81" t="s">
        <v>9</v>
      </c>
      <c r="E501" s="447">
        <v>3400</v>
      </c>
      <c r="F501" s="307">
        <f t="shared" si="8"/>
        <v>5.7681867535287727</v>
      </c>
      <c r="G501" s="45" t="s">
        <v>55</v>
      </c>
      <c r="H501" s="231"/>
      <c r="I501" s="285" t="s">
        <v>14</v>
      </c>
      <c r="J501" s="224" t="s">
        <v>21</v>
      </c>
      <c r="K501" s="418" t="s">
        <v>821</v>
      </c>
      <c r="L501" s="308">
        <v>589.44000000000005</v>
      </c>
      <c r="M501" s="248"/>
    </row>
    <row r="502" spans="1:13" s="97" customFormat="1" ht="14.45" customHeight="1">
      <c r="A502" s="304">
        <v>45338</v>
      </c>
      <c r="B502" s="39" t="s">
        <v>44</v>
      </c>
      <c r="C502" s="39" t="s">
        <v>53</v>
      </c>
      <c r="D502" s="317" t="s">
        <v>5</v>
      </c>
      <c r="E502" s="279">
        <v>5000</v>
      </c>
      <c r="F502" s="307">
        <f t="shared" si="8"/>
        <v>7.6536332945294125</v>
      </c>
      <c r="G502" s="333" t="s">
        <v>58</v>
      </c>
      <c r="H502" s="231"/>
      <c r="I502" s="255" t="s">
        <v>12</v>
      </c>
      <c r="J502" s="224" t="s">
        <v>21</v>
      </c>
      <c r="K502" s="418" t="s">
        <v>820</v>
      </c>
      <c r="L502" s="308">
        <v>653.28449999999998</v>
      </c>
      <c r="M502" s="248"/>
    </row>
    <row r="503" spans="1:13" s="97" customFormat="1" ht="14.45" customHeight="1">
      <c r="A503" s="304">
        <v>45338</v>
      </c>
      <c r="B503" s="39" t="s">
        <v>411</v>
      </c>
      <c r="C503" s="39" t="s">
        <v>105</v>
      </c>
      <c r="D503" s="81" t="s">
        <v>5</v>
      </c>
      <c r="E503" s="279">
        <v>4900</v>
      </c>
      <c r="F503" s="307">
        <f t="shared" si="8"/>
        <v>7.5005606286388247</v>
      </c>
      <c r="G503" s="333" t="s">
        <v>58</v>
      </c>
      <c r="H503" s="231"/>
      <c r="I503" s="255" t="s">
        <v>12</v>
      </c>
      <c r="J503" s="224" t="s">
        <v>21</v>
      </c>
      <c r="K503" s="418" t="s">
        <v>820</v>
      </c>
      <c r="L503" s="308">
        <v>653.28449999999998</v>
      </c>
      <c r="M503" s="248"/>
    </row>
    <row r="504" spans="1:13" s="97" customFormat="1" ht="14.45" customHeight="1">
      <c r="A504" s="304">
        <v>45338</v>
      </c>
      <c r="B504" s="39" t="s">
        <v>408</v>
      </c>
      <c r="C504" s="39" t="s">
        <v>272</v>
      </c>
      <c r="D504" s="42" t="s">
        <v>5</v>
      </c>
      <c r="E504" s="279">
        <v>10000</v>
      </c>
      <c r="F504" s="307">
        <f t="shared" si="8"/>
        <v>15.307266589058825</v>
      </c>
      <c r="G504" s="333" t="s">
        <v>139</v>
      </c>
      <c r="H504" s="231"/>
      <c r="I504" s="255" t="s">
        <v>12</v>
      </c>
      <c r="J504" s="224" t="s">
        <v>21</v>
      </c>
      <c r="K504" s="418" t="s">
        <v>820</v>
      </c>
      <c r="L504" s="308">
        <v>653.28449999999998</v>
      </c>
      <c r="M504" s="248"/>
    </row>
    <row r="505" spans="1:13" s="97" customFormat="1" ht="14.45" customHeight="1">
      <c r="A505" s="286">
        <v>45338</v>
      </c>
      <c r="B505" s="39" t="s">
        <v>379</v>
      </c>
      <c r="C505" s="39" t="s">
        <v>53</v>
      </c>
      <c r="D505" s="42" t="s">
        <v>5</v>
      </c>
      <c r="E505" s="444">
        <v>2000</v>
      </c>
      <c r="F505" s="307">
        <f t="shared" si="8"/>
        <v>3.0614533178117651</v>
      </c>
      <c r="G505" s="333" t="s">
        <v>377</v>
      </c>
      <c r="H505" s="36">
        <v>3</v>
      </c>
      <c r="I505" s="285" t="s">
        <v>24</v>
      </c>
      <c r="J505" s="224" t="s">
        <v>21</v>
      </c>
      <c r="K505" s="418" t="s">
        <v>820</v>
      </c>
      <c r="L505" s="308">
        <v>653.28449999999998</v>
      </c>
      <c r="M505" s="248"/>
    </row>
    <row r="506" spans="1:13" s="97" customFormat="1" ht="14.45" customHeight="1">
      <c r="A506" s="286">
        <v>45338</v>
      </c>
      <c r="B506" s="39" t="s">
        <v>380</v>
      </c>
      <c r="C506" s="39" t="s">
        <v>53</v>
      </c>
      <c r="D506" s="317" t="s">
        <v>5</v>
      </c>
      <c r="E506" s="476">
        <v>2000</v>
      </c>
      <c r="F506" s="307">
        <f t="shared" si="8"/>
        <v>3.0614533178117651</v>
      </c>
      <c r="G506" s="43" t="s">
        <v>377</v>
      </c>
      <c r="H506" s="36">
        <v>3</v>
      </c>
      <c r="I506" s="285" t="s">
        <v>24</v>
      </c>
      <c r="J506" s="224" t="s">
        <v>21</v>
      </c>
      <c r="K506" s="418" t="s">
        <v>820</v>
      </c>
      <c r="L506" s="308">
        <v>653.28449999999998</v>
      </c>
      <c r="M506" s="248"/>
    </row>
    <row r="507" spans="1:13" s="97" customFormat="1" ht="14.45" customHeight="1">
      <c r="A507" s="286">
        <v>45338</v>
      </c>
      <c r="B507" s="39" t="s">
        <v>43</v>
      </c>
      <c r="C507" s="39" t="s">
        <v>53</v>
      </c>
      <c r="D507" s="81" t="s">
        <v>5</v>
      </c>
      <c r="E507" s="428">
        <v>2000</v>
      </c>
      <c r="F507" s="307">
        <f t="shared" si="8"/>
        <v>3.0614533178117651</v>
      </c>
      <c r="G507" s="333" t="s">
        <v>377</v>
      </c>
      <c r="H507" s="36">
        <v>3</v>
      </c>
      <c r="I507" s="285" t="s">
        <v>24</v>
      </c>
      <c r="J507" s="224" t="s">
        <v>21</v>
      </c>
      <c r="K507" s="418" t="s">
        <v>820</v>
      </c>
      <c r="L507" s="308">
        <v>653.28449999999998</v>
      </c>
      <c r="M507" s="248"/>
    </row>
    <row r="508" spans="1:13" s="97" customFormat="1" ht="14.45" customHeight="1">
      <c r="A508" s="286">
        <v>45338</v>
      </c>
      <c r="B508" s="39" t="s">
        <v>44</v>
      </c>
      <c r="C508" s="39" t="s">
        <v>272</v>
      </c>
      <c r="D508" s="81" t="s">
        <v>5</v>
      </c>
      <c r="E508" s="461">
        <v>5000</v>
      </c>
      <c r="F508" s="307">
        <f t="shared" si="8"/>
        <v>7.6536332945294125</v>
      </c>
      <c r="G508" s="333" t="s">
        <v>378</v>
      </c>
      <c r="H508" s="36">
        <v>3</v>
      </c>
      <c r="I508" s="285" t="s">
        <v>24</v>
      </c>
      <c r="J508" s="224" t="s">
        <v>21</v>
      </c>
      <c r="K508" s="418" t="s">
        <v>820</v>
      </c>
      <c r="L508" s="308">
        <v>653.28449999999998</v>
      </c>
      <c r="M508" s="248"/>
    </row>
    <row r="509" spans="1:13" s="97" customFormat="1" ht="14.45" customHeight="1">
      <c r="A509" s="286">
        <v>45338</v>
      </c>
      <c r="B509" s="39" t="s">
        <v>45</v>
      </c>
      <c r="C509" s="39" t="s">
        <v>272</v>
      </c>
      <c r="D509" s="81" t="s">
        <v>5</v>
      </c>
      <c r="E509" s="471">
        <v>10000</v>
      </c>
      <c r="F509" s="307">
        <f t="shared" si="8"/>
        <v>15.307266589058825</v>
      </c>
      <c r="G509" s="333" t="s">
        <v>377</v>
      </c>
      <c r="H509" s="36">
        <v>3</v>
      </c>
      <c r="I509" s="285" t="s">
        <v>24</v>
      </c>
      <c r="J509" s="224" t="s">
        <v>21</v>
      </c>
      <c r="K509" s="418" t="s">
        <v>820</v>
      </c>
      <c r="L509" s="308">
        <v>653.28449999999998</v>
      </c>
      <c r="M509" s="248"/>
    </row>
    <row r="510" spans="1:13" s="97" customFormat="1" ht="14.45" customHeight="1">
      <c r="A510" s="286">
        <v>45338</v>
      </c>
      <c r="B510" s="39" t="s">
        <v>342</v>
      </c>
      <c r="C510" s="39" t="s">
        <v>105</v>
      </c>
      <c r="D510" s="81" t="s">
        <v>5</v>
      </c>
      <c r="E510" s="455">
        <v>5000</v>
      </c>
      <c r="F510" s="307">
        <f t="shared" si="8"/>
        <v>7.6536332945294125</v>
      </c>
      <c r="G510" s="333" t="s">
        <v>377</v>
      </c>
      <c r="H510" s="36">
        <v>3</v>
      </c>
      <c r="I510" s="285" t="s">
        <v>24</v>
      </c>
      <c r="J510" s="224" t="s">
        <v>21</v>
      </c>
      <c r="K510" s="418" t="s">
        <v>820</v>
      </c>
      <c r="L510" s="308">
        <v>653.28449999999998</v>
      </c>
      <c r="M510" s="248"/>
    </row>
    <row r="511" spans="1:13" s="97" customFormat="1" ht="14.45" customHeight="1">
      <c r="A511" s="286">
        <v>45338</v>
      </c>
      <c r="B511" s="39" t="s">
        <v>61</v>
      </c>
      <c r="C511" s="39" t="s">
        <v>53</v>
      </c>
      <c r="D511" s="350" t="s">
        <v>5</v>
      </c>
      <c r="E511" s="461">
        <v>4000</v>
      </c>
      <c r="F511" s="307">
        <f t="shared" si="8"/>
        <v>6.1229066356235302</v>
      </c>
      <c r="G511" s="333" t="s">
        <v>352</v>
      </c>
      <c r="H511" s="331"/>
      <c r="I511" s="255" t="s">
        <v>102</v>
      </c>
      <c r="J511" s="224" t="s">
        <v>21</v>
      </c>
      <c r="K511" s="418" t="s">
        <v>820</v>
      </c>
      <c r="L511" s="308">
        <v>653.28449999999998</v>
      </c>
      <c r="M511" s="248"/>
    </row>
    <row r="512" spans="1:13" s="97" customFormat="1" ht="14.45" customHeight="1">
      <c r="A512" s="286">
        <v>45338</v>
      </c>
      <c r="B512" s="41" t="s">
        <v>43</v>
      </c>
      <c r="C512" s="39" t="s">
        <v>53</v>
      </c>
      <c r="D512" s="252" t="s">
        <v>5</v>
      </c>
      <c r="E512" s="476">
        <v>2000</v>
      </c>
      <c r="F512" s="307">
        <f t="shared" si="8"/>
        <v>3.0614533178117651</v>
      </c>
      <c r="G512" s="334" t="s">
        <v>347</v>
      </c>
      <c r="H512" s="331"/>
      <c r="I512" s="255" t="s">
        <v>102</v>
      </c>
      <c r="J512" s="224" t="s">
        <v>21</v>
      </c>
      <c r="K512" s="418" t="s">
        <v>820</v>
      </c>
      <c r="L512" s="308">
        <v>653.28449999999998</v>
      </c>
      <c r="M512" s="248"/>
    </row>
    <row r="513" spans="1:13" s="97" customFormat="1" ht="15.75">
      <c r="A513" s="286">
        <v>45338</v>
      </c>
      <c r="B513" s="41" t="s">
        <v>44</v>
      </c>
      <c r="C513" s="39" t="s">
        <v>272</v>
      </c>
      <c r="D513" s="252" t="s">
        <v>5</v>
      </c>
      <c r="E513" s="476">
        <v>5000</v>
      </c>
      <c r="F513" s="307">
        <f t="shared" si="8"/>
        <v>7.6536332945294125</v>
      </c>
      <c r="G513" s="334" t="s">
        <v>347</v>
      </c>
      <c r="H513" s="331"/>
      <c r="I513" s="255" t="s">
        <v>102</v>
      </c>
      <c r="J513" s="224" t="s">
        <v>21</v>
      </c>
      <c r="K513" s="418" t="s">
        <v>820</v>
      </c>
      <c r="L513" s="308">
        <v>653.28449999999998</v>
      </c>
      <c r="M513" s="248"/>
    </row>
    <row r="514" spans="1:13" s="97" customFormat="1" ht="15.75">
      <c r="A514" s="286">
        <v>45338</v>
      </c>
      <c r="B514" s="41" t="s">
        <v>43</v>
      </c>
      <c r="C514" s="39" t="s">
        <v>53</v>
      </c>
      <c r="D514" s="42" t="s">
        <v>6</v>
      </c>
      <c r="E514" s="273">
        <v>1600</v>
      </c>
      <c r="F514" s="307">
        <f t="shared" si="8"/>
        <v>2.4491626542494123</v>
      </c>
      <c r="G514" s="341" t="s">
        <v>156</v>
      </c>
      <c r="H514" s="320"/>
      <c r="I514" s="394" t="s">
        <v>257</v>
      </c>
      <c r="J514" s="224" t="s">
        <v>21</v>
      </c>
      <c r="K514" s="418" t="s">
        <v>820</v>
      </c>
      <c r="L514" s="308">
        <v>653.28449999999998</v>
      </c>
      <c r="M514" s="207"/>
    </row>
    <row r="515" spans="1:13" s="97" customFormat="1" ht="15.75">
      <c r="A515" s="286">
        <v>45338</v>
      </c>
      <c r="B515" s="41" t="s">
        <v>43</v>
      </c>
      <c r="C515" s="39" t="s">
        <v>53</v>
      </c>
      <c r="D515" s="42" t="s">
        <v>5</v>
      </c>
      <c r="E515" s="457">
        <v>2750</v>
      </c>
      <c r="F515" s="307">
        <f t="shared" si="8"/>
        <v>4.2094983119911769</v>
      </c>
      <c r="G515" s="337" t="s">
        <v>126</v>
      </c>
      <c r="H515" s="321"/>
      <c r="I515" s="270" t="s">
        <v>122</v>
      </c>
      <c r="J515" s="224" t="s">
        <v>21</v>
      </c>
      <c r="K515" s="418" t="s">
        <v>820</v>
      </c>
      <c r="L515" s="308">
        <v>653.28449999999998</v>
      </c>
      <c r="M515" s="207"/>
    </row>
    <row r="516" spans="1:13" s="97" customFormat="1" ht="15.75">
      <c r="A516" s="286">
        <v>45339</v>
      </c>
      <c r="B516" s="196" t="s">
        <v>17</v>
      </c>
      <c r="C516" s="51" t="s">
        <v>38</v>
      </c>
      <c r="D516" s="316" t="s">
        <v>8</v>
      </c>
      <c r="E516" s="441">
        <v>5000</v>
      </c>
      <c r="F516" s="307">
        <f t="shared" si="8"/>
        <v>7.6536332945294125</v>
      </c>
      <c r="G516" s="341" t="s">
        <v>641</v>
      </c>
      <c r="H516" s="45"/>
      <c r="I516" s="379" t="s">
        <v>16</v>
      </c>
      <c r="J516" s="224" t="s">
        <v>21</v>
      </c>
      <c r="K516" s="418" t="s">
        <v>820</v>
      </c>
      <c r="L516" s="308">
        <v>653.28449999999998</v>
      </c>
      <c r="M516" s="248"/>
    </row>
    <row r="517" spans="1:13" s="97" customFormat="1" ht="15.75">
      <c r="A517" s="286">
        <v>45339</v>
      </c>
      <c r="B517" s="196" t="s">
        <v>17</v>
      </c>
      <c r="C517" s="51" t="s">
        <v>38</v>
      </c>
      <c r="D517" s="316" t="s">
        <v>8</v>
      </c>
      <c r="E517" s="441">
        <v>5000</v>
      </c>
      <c r="F517" s="307">
        <f t="shared" si="8"/>
        <v>7.6536332945294125</v>
      </c>
      <c r="G517" s="341" t="s">
        <v>642</v>
      </c>
      <c r="H517" s="45"/>
      <c r="I517" s="379" t="s">
        <v>15</v>
      </c>
      <c r="J517" s="224" t="s">
        <v>21</v>
      </c>
      <c r="K517" s="418" t="s">
        <v>820</v>
      </c>
      <c r="L517" s="308">
        <v>653.28449999999998</v>
      </c>
      <c r="M517" s="248"/>
    </row>
    <row r="518" spans="1:13" s="97" customFormat="1" ht="15.75">
      <c r="A518" s="286">
        <v>45339</v>
      </c>
      <c r="B518" s="196" t="s">
        <v>17</v>
      </c>
      <c r="C518" s="51" t="s">
        <v>38</v>
      </c>
      <c r="D518" s="316" t="s">
        <v>6</v>
      </c>
      <c r="E518" s="441">
        <v>5000</v>
      </c>
      <c r="F518" s="307">
        <f t="shared" si="8"/>
        <v>7.6536332945294125</v>
      </c>
      <c r="G518" s="102" t="s">
        <v>643</v>
      </c>
      <c r="H518" s="45"/>
      <c r="I518" s="270" t="s">
        <v>74</v>
      </c>
      <c r="J518" s="224" t="s">
        <v>21</v>
      </c>
      <c r="K518" s="418" t="s">
        <v>820</v>
      </c>
      <c r="L518" s="308">
        <v>653.28449999999998</v>
      </c>
      <c r="M518" s="248"/>
    </row>
    <row r="519" spans="1:13" s="97" customFormat="1" ht="15.75">
      <c r="A519" s="286">
        <v>45339</v>
      </c>
      <c r="B519" s="196" t="s">
        <v>17</v>
      </c>
      <c r="C519" s="51" t="s">
        <v>38</v>
      </c>
      <c r="D519" s="316" t="s">
        <v>5</v>
      </c>
      <c r="E519" s="441">
        <v>5000</v>
      </c>
      <c r="F519" s="307">
        <f t="shared" si="8"/>
        <v>7.6536332945294125</v>
      </c>
      <c r="G519" s="102" t="s">
        <v>644</v>
      </c>
      <c r="H519" s="45"/>
      <c r="I519" s="379" t="s">
        <v>12</v>
      </c>
      <c r="J519" s="224" t="s">
        <v>21</v>
      </c>
      <c r="K519" s="418" t="s">
        <v>820</v>
      </c>
      <c r="L519" s="308">
        <v>653.28449999999998</v>
      </c>
      <c r="M519" s="248"/>
    </row>
    <row r="520" spans="1:13" s="97" customFormat="1" ht="15.75">
      <c r="A520" s="286">
        <v>45339</v>
      </c>
      <c r="B520" s="196" t="s">
        <v>17</v>
      </c>
      <c r="C520" s="51" t="s">
        <v>38</v>
      </c>
      <c r="D520" s="316" t="s">
        <v>7</v>
      </c>
      <c r="E520" s="441">
        <v>2500</v>
      </c>
      <c r="F520" s="307">
        <f t="shared" si="8"/>
        <v>3.8268166472647063</v>
      </c>
      <c r="G520" s="102" t="s">
        <v>645</v>
      </c>
      <c r="H520" s="45"/>
      <c r="I520" s="379" t="s">
        <v>13</v>
      </c>
      <c r="J520" s="224" t="s">
        <v>21</v>
      </c>
      <c r="K520" s="418" t="s">
        <v>820</v>
      </c>
      <c r="L520" s="308">
        <v>653.28449999999998</v>
      </c>
      <c r="M520" s="248"/>
    </row>
    <row r="521" spans="1:13" s="97" customFormat="1" ht="15.75">
      <c r="A521" s="286">
        <v>45339</v>
      </c>
      <c r="B521" s="196" t="s">
        <v>17</v>
      </c>
      <c r="C521" s="51" t="s">
        <v>38</v>
      </c>
      <c r="D521" s="316" t="s">
        <v>6</v>
      </c>
      <c r="E521" s="441">
        <v>2500</v>
      </c>
      <c r="F521" s="307">
        <f t="shared" si="8"/>
        <v>3.8268166472647063</v>
      </c>
      <c r="G521" s="102" t="s">
        <v>646</v>
      </c>
      <c r="H521" s="45"/>
      <c r="I521" s="379" t="s">
        <v>11</v>
      </c>
      <c r="J521" s="224" t="s">
        <v>21</v>
      </c>
      <c r="K521" s="418" t="s">
        <v>820</v>
      </c>
      <c r="L521" s="308">
        <v>653.28449999999998</v>
      </c>
      <c r="M521" s="248"/>
    </row>
    <row r="522" spans="1:13" s="97" customFormat="1" ht="15.75">
      <c r="A522" s="286">
        <v>45339</v>
      </c>
      <c r="B522" s="196" t="s">
        <v>17</v>
      </c>
      <c r="C522" s="51" t="s">
        <v>38</v>
      </c>
      <c r="D522" s="316" t="s">
        <v>6</v>
      </c>
      <c r="E522" s="441">
        <v>2500</v>
      </c>
      <c r="F522" s="307">
        <f t="shared" ref="F522:F585" si="9">E522/L522</f>
        <v>3.8268166472647063</v>
      </c>
      <c r="G522" s="102" t="s">
        <v>647</v>
      </c>
      <c r="H522" s="45"/>
      <c r="I522" s="379" t="s">
        <v>54</v>
      </c>
      <c r="J522" s="224" t="s">
        <v>21</v>
      </c>
      <c r="K522" s="418" t="s">
        <v>820</v>
      </c>
      <c r="L522" s="308">
        <v>653.28449999999998</v>
      </c>
      <c r="M522" s="248"/>
    </row>
    <row r="523" spans="1:13" s="97" customFormat="1" ht="15.75">
      <c r="A523" s="286">
        <v>45339</v>
      </c>
      <c r="B523" s="196" t="s">
        <v>17</v>
      </c>
      <c r="C523" s="51" t="s">
        <v>38</v>
      </c>
      <c r="D523" s="316" t="s">
        <v>6</v>
      </c>
      <c r="E523" s="441">
        <v>2500</v>
      </c>
      <c r="F523" s="307">
        <f t="shared" si="9"/>
        <v>3.8268166472647063</v>
      </c>
      <c r="G523" s="102" t="s">
        <v>648</v>
      </c>
      <c r="H523" s="45"/>
      <c r="I523" s="394" t="s">
        <v>257</v>
      </c>
      <c r="J523" s="224" t="s">
        <v>21</v>
      </c>
      <c r="K523" s="418" t="s">
        <v>820</v>
      </c>
      <c r="L523" s="308">
        <v>653.28449999999998</v>
      </c>
      <c r="M523" s="248"/>
    </row>
    <row r="524" spans="1:13" s="97" customFormat="1" ht="15.75">
      <c r="A524" s="286">
        <v>45339</v>
      </c>
      <c r="B524" s="196" t="s">
        <v>17</v>
      </c>
      <c r="C524" s="51" t="s">
        <v>38</v>
      </c>
      <c r="D524" s="316" t="s">
        <v>5</v>
      </c>
      <c r="E524" s="441">
        <v>2500</v>
      </c>
      <c r="F524" s="307">
        <f t="shared" si="9"/>
        <v>3.8268166472647063</v>
      </c>
      <c r="G524" s="102" t="s">
        <v>649</v>
      </c>
      <c r="H524" s="45"/>
      <c r="I524" s="379" t="s">
        <v>24</v>
      </c>
      <c r="J524" s="224" t="s">
        <v>21</v>
      </c>
      <c r="K524" s="418" t="s">
        <v>820</v>
      </c>
      <c r="L524" s="308">
        <v>653.28449999999998</v>
      </c>
      <c r="M524" s="248"/>
    </row>
    <row r="525" spans="1:13" s="97" customFormat="1" ht="15.75">
      <c r="A525" s="286">
        <v>45339</v>
      </c>
      <c r="B525" s="196" t="s">
        <v>17</v>
      </c>
      <c r="C525" s="51" t="s">
        <v>38</v>
      </c>
      <c r="D525" s="316" t="s">
        <v>5</v>
      </c>
      <c r="E525" s="441">
        <v>2500</v>
      </c>
      <c r="F525" s="307">
        <f t="shared" si="9"/>
        <v>3.8268166472647063</v>
      </c>
      <c r="G525" s="102" t="s">
        <v>650</v>
      </c>
      <c r="H525" s="45"/>
      <c r="I525" s="379" t="s">
        <v>102</v>
      </c>
      <c r="J525" s="224" t="s">
        <v>21</v>
      </c>
      <c r="K525" s="418" t="s">
        <v>820</v>
      </c>
      <c r="L525" s="308">
        <v>653.28449999999998</v>
      </c>
      <c r="M525" s="248"/>
    </row>
    <row r="526" spans="1:13" s="97" customFormat="1" ht="15.75">
      <c r="A526" s="286">
        <v>45339</v>
      </c>
      <c r="B526" s="196" t="s">
        <v>17</v>
      </c>
      <c r="C526" s="51" t="s">
        <v>38</v>
      </c>
      <c r="D526" s="316" t="s">
        <v>5</v>
      </c>
      <c r="E526" s="441">
        <v>2500</v>
      </c>
      <c r="F526" s="307">
        <f t="shared" si="9"/>
        <v>3.8268166472647063</v>
      </c>
      <c r="G526" s="102" t="s">
        <v>651</v>
      </c>
      <c r="H526" s="45"/>
      <c r="I526" s="379" t="s">
        <v>122</v>
      </c>
      <c r="J526" s="224" t="s">
        <v>21</v>
      </c>
      <c r="K526" s="418" t="s">
        <v>820</v>
      </c>
      <c r="L526" s="308">
        <v>653.28449999999998</v>
      </c>
      <c r="M526" s="248"/>
    </row>
    <row r="527" spans="1:13" s="97" customFormat="1" ht="15.75">
      <c r="A527" s="286">
        <v>45339</v>
      </c>
      <c r="B527" s="196" t="s">
        <v>17</v>
      </c>
      <c r="C527" s="51" t="s">
        <v>38</v>
      </c>
      <c r="D527" s="316" t="s">
        <v>5</v>
      </c>
      <c r="E527" s="441">
        <v>2500</v>
      </c>
      <c r="F527" s="307">
        <f t="shared" si="9"/>
        <v>3.8268166472647063</v>
      </c>
      <c r="G527" s="102" t="s">
        <v>652</v>
      </c>
      <c r="H527" s="45"/>
      <c r="I527" s="379" t="s">
        <v>42</v>
      </c>
      <c r="J527" s="224" t="s">
        <v>21</v>
      </c>
      <c r="K527" s="418" t="s">
        <v>820</v>
      </c>
      <c r="L527" s="308">
        <v>653.28449999999998</v>
      </c>
      <c r="M527" s="248"/>
    </row>
    <row r="528" spans="1:13" s="97" customFormat="1" ht="15.75">
      <c r="A528" s="286">
        <v>45339</v>
      </c>
      <c r="B528" s="196" t="s">
        <v>17</v>
      </c>
      <c r="C528" s="51" t="s">
        <v>38</v>
      </c>
      <c r="D528" s="316" t="s">
        <v>9</v>
      </c>
      <c r="E528" s="423">
        <v>2500</v>
      </c>
      <c r="F528" s="307">
        <f t="shared" si="9"/>
        <v>4.241313789359392</v>
      </c>
      <c r="G528" s="102" t="s">
        <v>653</v>
      </c>
      <c r="H528" s="45"/>
      <c r="I528" s="379" t="s">
        <v>243</v>
      </c>
      <c r="J528" s="224" t="s">
        <v>21</v>
      </c>
      <c r="K528" s="418" t="s">
        <v>821</v>
      </c>
      <c r="L528" s="308">
        <v>589.44000000000005</v>
      </c>
      <c r="M528" s="248"/>
    </row>
    <row r="529" spans="1:13" s="97" customFormat="1" ht="15.75">
      <c r="A529" s="286">
        <v>45339</v>
      </c>
      <c r="B529" s="196" t="s">
        <v>17</v>
      </c>
      <c r="C529" s="51" t="s">
        <v>38</v>
      </c>
      <c r="D529" s="316" t="s">
        <v>9</v>
      </c>
      <c r="E529" s="423">
        <v>2500</v>
      </c>
      <c r="F529" s="307">
        <f t="shared" si="9"/>
        <v>4.241313789359392</v>
      </c>
      <c r="G529" s="102" t="s">
        <v>654</v>
      </c>
      <c r="H529" s="45"/>
      <c r="I529" s="379" t="s">
        <v>14</v>
      </c>
      <c r="J529" s="224" t="s">
        <v>21</v>
      </c>
      <c r="K529" s="418" t="s">
        <v>821</v>
      </c>
      <c r="L529" s="308">
        <v>589.44000000000005</v>
      </c>
      <c r="M529" s="248"/>
    </row>
    <row r="530" spans="1:13" s="97" customFormat="1" ht="15.75">
      <c r="A530" s="286">
        <v>45339</v>
      </c>
      <c r="B530" s="197" t="s">
        <v>43</v>
      </c>
      <c r="C530" s="39" t="s">
        <v>53</v>
      </c>
      <c r="D530" s="42" t="s">
        <v>8</v>
      </c>
      <c r="E530" s="428">
        <v>2900</v>
      </c>
      <c r="F530" s="307">
        <f t="shared" si="9"/>
        <v>4.4391073108270591</v>
      </c>
      <c r="G530" s="102" t="s">
        <v>285</v>
      </c>
      <c r="H530" s="331"/>
      <c r="I530" s="394" t="s">
        <v>16</v>
      </c>
      <c r="J530" s="224" t="s">
        <v>21</v>
      </c>
      <c r="K530" s="418" t="s">
        <v>820</v>
      </c>
      <c r="L530" s="308">
        <v>653.28449999999998</v>
      </c>
      <c r="M530" s="248"/>
    </row>
    <row r="531" spans="1:13" s="97" customFormat="1" ht="15.75" customHeight="1">
      <c r="A531" s="306">
        <v>45339</v>
      </c>
      <c r="B531" s="201" t="s">
        <v>43</v>
      </c>
      <c r="C531" s="329" t="s">
        <v>53</v>
      </c>
      <c r="D531" s="329" t="s">
        <v>8</v>
      </c>
      <c r="E531" s="478">
        <v>1800</v>
      </c>
      <c r="F531" s="307">
        <f t="shared" si="9"/>
        <v>2.7553079860305885</v>
      </c>
      <c r="G531" s="362" t="s">
        <v>276</v>
      </c>
      <c r="H531" s="331"/>
      <c r="I531" s="323" t="s">
        <v>15</v>
      </c>
      <c r="J531" s="224" t="s">
        <v>21</v>
      </c>
      <c r="K531" s="418" t="s">
        <v>820</v>
      </c>
      <c r="L531" s="308">
        <v>653.28449999999998</v>
      </c>
      <c r="M531" s="248"/>
    </row>
    <row r="532" spans="1:13" s="97" customFormat="1" ht="15.75">
      <c r="A532" s="286">
        <v>45339</v>
      </c>
      <c r="B532" s="406" t="s">
        <v>795</v>
      </c>
      <c r="C532" s="340" t="s">
        <v>46</v>
      </c>
      <c r="D532" s="42" t="s">
        <v>7</v>
      </c>
      <c r="E532" s="424">
        <v>7000</v>
      </c>
      <c r="F532" s="307">
        <f t="shared" si="9"/>
        <v>10.715086612341178</v>
      </c>
      <c r="G532" s="102" t="s">
        <v>59</v>
      </c>
      <c r="H532" s="231"/>
      <c r="I532" s="255" t="s">
        <v>13</v>
      </c>
      <c r="J532" s="224" t="s">
        <v>21</v>
      </c>
      <c r="K532" s="418" t="s">
        <v>820</v>
      </c>
      <c r="L532" s="308">
        <v>653.28449999999998</v>
      </c>
      <c r="M532" s="248"/>
    </row>
    <row r="533" spans="1:13" s="97" customFormat="1" ht="15.75">
      <c r="A533" s="286">
        <v>45339</v>
      </c>
      <c r="B533" s="406" t="s">
        <v>794</v>
      </c>
      <c r="C533" s="340" t="s">
        <v>46</v>
      </c>
      <c r="D533" s="42" t="s">
        <v>7</v>
      </c>
      <c r="E533" s="424">
        <v>7000</v>
      </c>
      <c r="F533" s="307">
        <f t="shared" si="9"/>
        <v>10.715086612341178</v>
      </c>
      <c r="G533" s="102" t="s">
        <v>59</v>
      </c>
      <c r="H533" s="231"/>
      <c r="I533" s="255" t="s">
        <v>13</v>
      </c>
      <c r="J533" s="224" t="s">
        <v>21</v>
      </c>
      <c r="K533" s="418" t="s">
        <v>820</v>
      </c>
      <c r="L533" s="308">
        <v>653.28449999999998</v>
      </c>
      <c r="M533" s="248"/>
    </row>
    <row r="534" spans="1:13" s="97" customFormat="1" ht="15.75">
      <c r="A534" s="286">
        <v>45339</v>
      </c>
      <c r="B534" s="406" t="s">
        <v>794</v>
      </c>
      <c r="C534" s="340" t="s">
        <v>46</v>
      </c>
      <c r="D534" s="42" t="s">
        <v>7</v>
      </c>
      <c r="E534" s="424">
        <v>7000</v>
      </c>
      <c r="F534" s="307">
        <f t="shared" si="9"/>
        <v>10.715086612341178</v>
      </c>
      <c r="G534" s="102" t="s">
        <v>59</v>
      </c>
      <c r="H534" s="231"/>
      <c r="I534" s="255" t="s">
        <v>13</v>
      </c>
      <c r="J534" s="224" t="s">
        <v>21</v>
      </c>
      <c r="K534" s="418" t="s">
        <v>820</v>
      </c>
      <c r="L534" s="308">
        <v>653.28449999999998</v>
      </c>
      <c r="M534" s="248"/>
    </row>
    <row r="535" spans="1:13" s="97" customFormat="1" ht="15.75" customHeight="1">
      <c r="A535" s="286">
        <v>45339</v>
      </c>
      <c r="B535" s="197" t="s">
        <v>53</v>
      </c>
      <c r="C535" s="87" t="s">
        <v>53</v>
      </c>
      <c r="D535" s="349" t="s">
        <v>6</v>
      </c>
      <c r="E535" s="441">
        <v>1950</v>
      </c>
      <c r="F535" s="307">
        <f t="shared" si="9"/>
        <v>2.9849169848664712</v>
      </c>
      <c r="G535" s="291" t="s">
        <v>60</v>
      </c>
      <c r="H535" s="231"/>
      <c r="I535" s="270" t="s">
        <v>74</v>
      </c>
      <c r="J535" s="224" t="s">
        <v>21</v>
      </c>
      <c r="K535" s="418" t="s">
        <v>820</v>
      </c>
      <c r="L535" s="308">
        <v>653.28449999999998</v>
      </c>
      <c r="M535" s="248"/>
    </row>
    <row r="536" spans="1:13" s="97" customFormat="1" ht="15.75">
      <c r="A536" s="286">
        <v>45339</v>
      </c>
      <c r="B536" s="41" t="s">
        <v>43</v>
      </c>
      <c r="C536" s="39" t="s">
        <v>53</v>
      </c>
      <c r="D536" s="42" t="s">
        <v>6</v>
      </c>
      <c r="E536" s="428">
        <v>1500</v>
      </c>
      <c r="F536" s="307">
        <f t="shared" si="9"/>
        <v>2.2960899883588239</v>
      </c>
      <c r="G536" s="335" t="s">
        <v>127</v>
      </c>
      <c r="H536" s="231"/>
      <c r="I536" s="285" t="s">
        <v>11</v>
      </c>
      <c r="J536" s="224" t="s">
        <v>21</v>
      </c>
      <c r="K536" s="418" t="s">
        <v>820</v>
      </c>
      <c r="L536" s="308">
        <v>653.28449999999998</v>
      </c>
      <c r="M536" s="248"/>
    </row>
    <row r="537" spans="1:13" s="97" customFormat="1" ht="15.75">
      <c r="A537" s="286">
        <v>45339</v>
      </c>
      <c r="B537" s="41" t="s">
        <v>43</v>
      </c>
      <c r="C537" s="39" t="s">
        <v>53</v>
      </c>
      <c r="D537" s="42" t="s">
        <v>9</v>
      </c>
      <c r="E537" s="425">
        <v>1700</v>
      </c>
      <c r="F537" s="307">
        <f t="shared" si="9"/>
        <v>2.8840933767643864</v>
      </c>
      <c r="G537" s="335" t="s">
        <v>256</v>
      </c>
      <c r="H537" s="293"/>
      <c r="I537" s="285" t="s">
        <v>243</v>
      </c>
      <c r="J537" s="224" t="s">
        <v>21</v>
      </c>
      <c r="K537" s="418" t="s">
        <v>821</v>
      </c>
      <c r="L537" s="308">
        <v>589.44000000000005</v>
      </c>
      <c r="M537" s="248"/>
    </row>
    <row r="538" spans="1:13" s="97" customFormat="1" ht="15.75">
      <c r="A538" s="286">
        <v>45339</v>
      </c>
      <c r="B538" s="41" t="s">
        <v>43</v>
      </c>
      <c r="C538" s="39" t="s">
        <v>53</v>
      </c>
      <c r="D538" s="42" t="s">
        <v>5</v>
      </c>
      <c r="E538" s="456">
        <v>2400</v>
      </c>
      <c r="F538" s="307">
        <f t="shared" si="9"/>
        <v>3.673743981374118</v>
      </c>
      <c r="G538" s="102" t="s">
        <v>56</v>
      </c>
      <c r="H538" s="231"/>
      <c r="I538" s="323" t="s">
        <v>42</v>
      </c>
      <c r="J538" s="224" t="s">
        <v>21</v>
      </c>
      <c r="K538" s="418" t="s">
        <v>820</v>
      </c>
      <c r="L538" s="308">
        <v>653.28449999999998</v>
      </c>
      <c r="M538" s="248"/>
    </row>
    <row r="539" spans="1:13" s="97" customFormat="1" ht="15.75">
      <c r="A539" s="286">
        <v>45339</v>
      </c>
      <c r="B539" s="41" t="s">
        <v>43</v>
      </c>
      <c r="C539" s="39" t="s">
        <v>53</v>
      </c>
      <c r="D539" s="42" t="s">
        <v>9</v>
      </c>
      <c r="E539" s="450">
        <v>3400</v>
      </c>
      <c r="F539" s="307">
        <f t="shared" si="9"/>
        <v>5.7681867535287727</v>
      </c>
      <c r="G539" s="102" t="s">
        <v>55</v>
      </c>
      <c r="H539" s="231"/>
      <c r="I539" s="285" t="s">
        <v>14</v>
      </c>
      <c r="J539" s="224" t="s">
        <v>21</v>
      </c>
      <c r="K539" s="418" t="s">
        <v>821</v>
      </c>
      <c r="L539" s="308">
        <v>589.44000000000005</v>
      </c>
      <c r="M539" s="248"/>
    </row>
    <row r="540" spans="1:13" s="97" customFormat="1" ht="15.75">
      <c r="A540" s="286">
        <v>45339</v>
      </c>
      <c r="B540" s="41" t="s">
        <v>100</v>
      </c>
      <c r="C540" s="39" t="s">
        <v>82</v>
      </c>
      <c r="D540" s="42" t="s">
        <v>9</v>
      </c>
      <c r="E540" s="450">
        <v>1000</v>
      </c>
      <c r="F540" s="307">
        <f t="shared" si="9"/>
        <v>1.6965255157437567</v>
      </c>
      <c r="G540" s="102" t="s">
        <v>55</v>
      </c>
      <c r="H540" s="231"/>
      <c r="I540" s="285" t="s">
        <v>14</v>
      </c>
      <c r="J540" s="224" t="s">
        <v>21</v>
      </c>
      <c r="K540" s="418" t="s">
        <v>821</v>
      </c>
      <c r="L540" s="308">
        <v>589.44000000000005</v>
      </c>
      <c r="M540" s="248"/>
    </row>
    <row r="541" spans="1:13" s="97" customFormat="1" ht="15.75">
      <c r="A541" s="286">
        <v>45339</v>
      </c>
      <c r="B541" s="41" t="s">
        <v>100</v>
      </c>
      <c r="C541" s="39" t="s">
        <v>82</v>
      </c>
      <c r="D541" s="42" t="s">
        <v>9</v>
      </c>
      <c r="E541" s="450">
        <v>600</v>
      </c>
      <c r="F541" s="307">
        <f t="shared" si="9"/>
        <v>1.0179153094462541</v>
      </c>
      <c r="G541" s="102" t="s">
        <v>55</v>
      </c>
      <c r="H541" s="231"/>
      <c r="I541" s="285" t="s">
        <v>14</v>
      </c>
      <c r="J541" s="224" t="s">
        <v>21</v>
      </c>
      <c r="K541" s="418" t="s">
        <v>821</v>
      </c>
      <c r="L541" s="308">
        <v>589.44000000000005</v>
      </c>
      <c r="M541" s="248"/>
    </row>
    <row r="542" spans="1:13" s="97" customFormat="1" ht="15.75">
      <c r="A542" s="304">
        <v>45339</v>
      </c>
      <c r="B542" s="41" t="s">
        <v>245</v>
      </c>
      <c r="C542" s="39" t="s">
        <v>53</v>
      </c>
      <c r="D542" s="42" t="s">
        <v>5</v>
      </c>
      <c r="E542" s="273">
        <v>2000</v>
      </c>
      <c r="F542" s="307">
        <f t="shared" si="9"/>
        <v>3.0614533178117651</v>
      </c>
      <c r="G542" s="335" t="s">
        <v>140</v>
      </c>
      <c r="H542" s="287"/>
      <c r="I542" s="255" t="s">
        <v>12</v>
      </c>
      <c r="J542" s="224" t="s">
        <v>21</v>
      </c>
      <c r="K542" s="418" t="s">
        <v>820</v>
      </c>
      <c r="L542" s="308">
        <v>653.28449999999998</v>
      </c>
      <c r="M542" s="248"/>
    </row>
    <row r="543" spans="1:13" s="97" customFormat="1" ht="15.75">
      <c r="A543" s="304">
        <v>45339</v>
      </c>
      <c r="B543" s="41" t="s">
        <v>44</v>
      </c>
      <c r="C543" s="39" t="s">
        <v>272</v>
      </c>
      <c r="D543" s="42" t="s">
        <v>5</v>
      </c>
      <c r="E543" s="273">
        <v>5000</v>
      </c>
      <c r="F543" s="307">
        <f t="shared" si="9"/>
        <v>7.6536332945294125</v>
      </c>
      <c r="G543" s="335" t="s">
        <v>58</v>
      </c>
      <c r="H543" s="287"/>
      <c r="I543" s="255" t="s">
        <v>12</v>
      </c>
      <c r="J543" s="224" t="s">
        <v>21</v>
      </c>
      <c r="K543" s="418" t="s">
        <v>820</v>
      </c>
      <c r="L543" s="308">
        <v>653.28449999999998</v>
      </c>
      <c r="M543" s="248"/>
    </row>
    <row r="544" spans="1:13" s="97" customFormat="1" ht="15.75">
      <c r="A544" s="304">
        <v>45339</v>
      </c>
      <c r="B544" s="41" t="s">
        <v>43</v>
      </c>
      <c r="C544" s="39" t="s">
        <v>53</v>
      </c>
      <c r="D544" s="42" t="s">
        <v>5</v>
      </c>
      <c r="E544" s="273">
        <v>1950</v>
      </c>
      <c r="F544" s="307">
        <f t="shared" si="9"/>
        <v>2.9849169848664712</v>
      </c>
      <c r="G544" s="335" t="s">
        <v>58</v>
      </c>
      <c r="H544" s="287"/>
      <c r="I544" s="255" t="s">
        <v>12</v>
      </c>
      <c r="J544" s="224" t="s">
        <v>21</v>
      </c>
      <c r="K544" s="418" t="s">
        <v>820</v>
      </c>
      <c r="L544" s="308">
        <v>653.28449999999998</v>
      </c>
      <c r="M544" s="248"/>
    </row>
    <row r="545" spans="1:13" s="97" customFormat="1" ht="15.75">
      <c r="A545" s="286">
        <v>45339</v>
      </c>
      <c r="B545" s="41" t="s">
        <v>379</v>
      </c>
      <c r="C545" s="39" t="s">
        <v>53</v>
      </c>
      <c r="D545" s="42" t="s">
        <v>5</v>
      </c>
      <c r="E545" s="428">
        <v>2000</v>
      </c>
      <c r="F545" s="307">
        <f t="shared" si="9"/>
        <v>3.0614533178117651</v>
      </c>
      <c r="G545" s="335" t="s">
        <v>377</v>
      </c>
      <c r="H545" s="36">
        <v>3</v>
      </c>
      <c r="I545" s="285" t="s">
        <v>24</v>
      </c>
      <c r="J545" s="224" t="s">
        <v>21</v>
      </c>
      <c r="K545" s="418" t="s">
        <v>820</v>
      </c>
      <c r="L545" s="308">
        <v>653.28449999999998</v>
      </c>
      <c r="M545" s="248"/>
    </row>
    <row r="546" spans="1:13" s="97" customFormat="1" ht="15.75">
      <c r="A546" s="286">
        <v>45339</v>
      </c>
      <c r="B546" s="41" t="s">
        <v>380</v>
      </c>
      <c r="C546" s="39" t="s">
        <v>53</v>
      </c>
      <c r="D546" s="42" t="s">
        <v>5</v>
      </c>
      <c r="E546" s="428">
        <v>2000</v>
      </c>
      <c r="F546" s="307">
        <f t="shared" si="9"/>
        <v>3.0614533178117651</v>
      </c>
      <c r="G546" s="335" t="s">
        <v>382</v>
      </c>
      <c r="H546" s="36">
        <v>3</v>
      </c>
      <c r="I546" s="285" t="s">
        <v>24</v>
      </c>
      <c r="J546" s="224" t="s">
        <v>21</v>
      </c>
      <c r="K546" s="418" t="s">
        <v>820</v>
      </c>
      <c r="L546" s="308">
        <v>653.28449999999998</v>
      </c>
      <c r="M546" s="248"/>
    </row>
    <row r="547" spans="1:13" s="97" customFormat="1" ht="15.75">
      <c r="A547" s="286">
        <v>45339</v>
      </c>
      <c r="B547" s="41" t="s">
        <v>381</v>
      </c>
      <c r="C547" s="39" t="s">
        <v>53</v>
      </c>
      <c r="D547" s="42" t="s">
        <v>5</v>
      </c>
      <c r="E547" s="428">
        <v>14000</v>
      </c>
      <c r="F547" s="307">
        <f t="shared" si="9"/>
        <v>21.430173224682356</v>
      </c>
      <c r="G547" s="335" t="s">
        <v>377</v>
      </c>
      <c r="H547" s="36">
        <v>3</v>
      </c>
      <c r="I547" s="231" t="s">
        <v>24</v>
      </c>
      <c r="J547" s="224" t="s">
        <v>21</v>
      </c>
      <c r="K547" s="418" t="s">
        <v>820</v>
      </c>
      <c r="L547" s="308">
        <v>653.28449999999998</v>
      </c>
      <c r="M547" s="248"/>
    </row>
    <row r="548" spans="1:13" s="97" customFormat="1" ht="15.75">
      <c r="A548" s="286">
        <v>45339</v>
      </c>
      <c r="B548" s="41" t="s">
        <v>43</v>
      </c>
      <c r="C548" s="39" t="s">
        <v>53</v>
      </c>
      <c r="D548" s="42" t="s">
        <v>5</v>
      </c>
      <c r="E548" s="428">
        <v>5500</v>
      </c>
      <c r="F548" s="307">
        <f t="shared" si="9"/>
        <v>8.4189966239823537</v>
      </c>
      <c r="G548" s="335" t="s">
        <v>377</v>
      </c>
      <c r="H548" s="36">
        <v>3</v>
      </c>
      <c r="I548" s="231" t="s">
        <v>24</v>
      </c>
      <c r="J548" s="224" t="s">
        <v>21</v>
      </c>
      <c r="K548" s="418" t="s">
        <v>820</v>
      </c>
      <c r="L548" s="308">
        <v>653.28449999999998</v>
      </c>
      <c r="M548" s="248"/>
    </row>
    <row r="549" spans="1:13" s="97" customFormat="1" ht="15.75">
      <c r="A549" s="286">
        <v>45339</v>
      </c>
      <c r="B549" s="41" t="s">
        <v>44</v>
      </c>
      <c r="C549" s="39" t="s">
        <v>272</v>
      </c>
      <c r="D549" s="42" t="s">
        <v>5</v>
      </c>
      <c r="E549" s="428">
        <v>5000</v>
      </c>
      <c r="F549" s="307">
        <f t="shared" si="9"/>
        <v>7.6536332945294125</v>
      </c>
      <c r="G549" s="335" t="s">
        <v>377</v>
      </c>
      <c r="H549" s="36">
        <v>3</v>
      </c>
      <c r="I549" s="231" t="s">
        <v>24</v>
      </c>
      <c r="J549" s="224" t="s">
        <v>21</v>
      </c>
      <c r="K549" s="418" t="s">
        <v>820</v>
      </c>
      <c r="L549" s="308">
        <v>653.28449999999998</v>
      </c>
      <c r="M549" s="248"/>
    </row>
    <row r="550" spans="1:13" s="97" customFormat="1" ht="15.75">
      <c r="A550" s="286">
        <v>45339</v>
      </c>
      <c r="B550" s="41" t="s">
        <v>342</v>
      </c>
      <c r="C550" s="39" t="s">
        <v>105</v>
      </c>
      <c r="D550" s="42" t="s">
        <v>5</v>
      </c>
      <c r="E550" s="428">
        <v>4000</v>
      </c>
      <c r="F550" s="307">
        <f t="shared" si="9"/>
        <v>6.1229066356235302</v>
      </c>
      <c r="G550" s="335" t="s">
        <v>57</v>
      </c>
      <c r="H550" s="36">
        <v>3</v>
      </c>
      <c r="I550" s="231" t="s">
        <v>24</v>
      </c>
      <c r="J550" s="224" t="s">
        <v>21</v>
      </c>
      <c r="K550" s="418" t="s">
        <v>820</v>
      </c>
      <c r="L550" s="308">
        <v>653.28449999999998</v>
      </c>
      <c r="M550" s="248"/>
    </row>
    <row r="551" spans="1:13" s="97" customFormat="1" ht="15.75">
      <c r="A551" s="286">
        <v>45339</v>
      </c>
      <c r="B551" s="41" t="s">
        <v>43</v>
      </c>
      <c r="C551" s="39" t="s">
        <v>53</v>
      </c>
      <c r="D551" s="252" t="s">
        <v>6</v>
      </c>
      <c r="E551" s="273">
        <v>2000</v>
      </c>
      <c r="F551" s="307">
        <f t="shared" si="9"/>
        <v>3.0614533178117651</v>
      </c>
      <c r="G551" s="335" t="s">
        <v>90</v>
      </c>
      <c r="H551" s="231"/>
      <c r="I551" s="232" t="s">
        <v>54</v>
      </c>
      <c r="J551" s="224" t="s">
        <v>21</v>
      </c>
      <c r="K551" s="418" t="s">
        <v>820</v>
      </c>
      <c r="L551" s="308">
        <v>653.28449999999998</v>
      </c>
      <c r="M551" s="248"/>
    </row>
    <row r="552" spans="1:13" s="97" customFormat="1" ht="15.75">
      <c r="A552" s="286">
        <v>45339</v>
      </c>
      <c r="B552" s="41" t="s">
        <v>288</v>
      </c>
      <c r="C552" s="225" t="s">
        <v>47</v>
      </c>
      <c r="D552" s="252" t="s">
        <v>9</v>
      </c>
      <c r="E552" s="276">
        <v>67000</v>
      </c>
      <c r="F552" s="307">
        <f t="shared" si="9"/>
        <v>113.6672095548317</v>
      </c>
      <c r="G552" s="335" t="s">
        <v>134</v>
      </c>
      <c r="H552" s="231"/>
      <c r="I552" s="232" t="s">
        <v>54</v>
      </c>
      <c r="J552" s="224" t="s">
        <v>21</v>
      </c>
      <c r="K552" s="418" t="s">
        <v>821</v>
      </c>
      <c r="L552" s="308">
        <v>589.44000000000005</v>
      </c>
      <c r="M552" s="248"/>
    </row>
    <row r="553" spans="1:13" s="97" customFormat="1" ht="15.75">
      <c r="A553" s="286">
        <v>45339</v>
      </c>
      <c r="B553" s="41" t="s">
        <v>43</v>
      </c>
      <c r="C553" s="41" t="s">
        <v>53</v>
      </c>
      <c r="D553" s="252" t="s">
        <v>5</v>
      </c>
      <c r="E553" s="428">
        <v>3600</v>
      </c>
      <c r="F553" s="307">
        <f t="shared" si="9"/>
        <v>5.5106159720611769</v>
      </c>
      <c r="G553" s="335" t="s">
        <v>103</v>
      </c>
      <c r="H553" s="331"/>
      <c r="I553" s="232" t="s">
        <v>102</v>
      </c>
      <c r="J553" s="224" t="s">
        <v>21</v>
      </c>
      <c r="K553" s="418" t="s">
        <v>820</v>
      </c>
      <c r="L553" s="308">
        <v>653.28449999999998</v>
      </c>
      <c r="M553" s="248"/>
    </row>
    <row r="554" spans="1:13" s="97" customFormat="1" ht="15.75">
      <c r="A554" s="286">
        <v>45339</v>
      </c>
      <c r="B554" s="41" t="s">
        <v>43</v>
      </c>
      <c r="C554" s="39" t="s">
        <v>53</v>
      </c>
      <c r="D554" s="42" t="s">
        <v>5</v>
      </c>
      <c r="E554" s="457">
        <v>1950</v>
      </c>
      <c r="F554" s="307">
        <f t="shared" si="9"/>
        <v>2.9849169848664712</v>
      </c>
      <c r="G554" s="363" t="s">
        <v>254</v>
      </c>
      <c r="H554" s="321"/>
      <c r="I554" s="36" t="s">
        <v>122</v>
      </c>
      <c r="J554" s="224" t="s">
        <v>21</v>
      </c>
      <c r="K554" s="418" t="s">
        <v>820</v>
      </c>
      <c r="L554" s="308">
        <v>653.28449999999998</v>
      </c>
      <c r="M554" s="207"/>
    </row>
    <row r="555" spans="1:13" s="97" customFormat="1" ht="15.75">
      <c r="A555" s="286">
        <v>45340</v>
      </c>
      <c r="B555" s="196" t="s">
        <v>17</v>
      </c>
      <c r="C555" s="51" t="s">
        <v>38</v>
      </c>
      <c r="D555" s="316" t="s">
        <v>8</v>
      </c>
      <c r="E555" s="441">
        <v>5000</v>
      </c>
      <c r="F555" s="307">
        <f t="shared" si="9"/>
        <v>7.6536332945294125</v>
      </c>
      <c r="G555" s="102" t="s">
        <v>655</v>
      </c>
      <c r="H555" s="45"/>
      <c r="I555" s="45" t="s">
        <v>16</v>
      </c>
      <c r="J555" s="224" t="s">
        <v>21</v>
      </c>
      <c r="K555" s="418" t="s">
        <v>820</v>
      </c>
      <c r="L555" s="308">
        <v>653.28449999999998</v>
      </c>
      <c r="M555" s="248"/>
    </row>
    <row r="556" spans="1:13" s="97" customFormat="1" ht="15.75">
      <c r="A556" s="286">
        <v>45340</v>
      </c>
      <c r="B556" s="196" t="s">
        <v>17</v>
      </c>
      <c r="C556" s="51" t="s">
        <v>38</v>
      </c>
      <c r="D556" s="316" t="s">
        <v>8</v>
      </c>
      <c r="E556" s="441">
        <v>5000</v>
      </c>
      <c r="F556" s="307">
        <f t="shared" si="9"/>
        <v>7.6536332945294125</v>
      </c>
      <c r="G556" s="102" t="s">
        <v>656</v>
      </c>
      <c r="H556" s="45"/>
      <c r="I556" s="45" t="s">
        <v>15</v>
      </c>
      <c r="J556" s="224" t="s">
        <v>21</v>
      </c>
      <c r="K556" s="418" t="s">
        <v>820</v>
      </c>
      <c r="L556" s="308">
        <v>653.28449999999998</v>
      </c>
      <c r="M556" s="248"/>
    </row>
    <row r="557" spans="1:13" s="97" customFormat="1" ht="15.75">
      <c r="A557" s="286">
        <v>45340</v>
      </c>
      <c r="B557" s="41" t="s">
        <v>43</v>
      </c>
      <c r="C557" s="39" t="s">
        <v>53</v>
      </c>
      <c r="D557" s="42" t="s">
        <v>8</v>
      </c>
      <c r="E557" s="428">
        <v>2900</v>
      </c>
      <c r="F557" s="307">
        <f t="shared" si="9"/>
        <v>4.4391073108270591</v>
      </c>
      <c r="G557" s="102" t="s">
        <v>285</v>
      </c>
      <c r="H557" s="331"/>
      <c r="I557" s="93" t="s">
        <v>16</v>
      </c>
      <c r="J557" s="224" t="s">
        <v>21</v>
      </c>
      <c r="K557" s="418" t="s">
        <v>820</v>
      </c>
      <c r="L557" s="308">
        <v>653.28449999999998</v>
      </c>
      <c r="M557" s="248"/>
    </row>
    <row r="558" spans="1:13" s="97" customFormat="1" ht="15.75" customHeight="1">
      <c r="A558" s="306">
        <v>45340</v>
      </c>
      <c r="B558" s="201" t="s">
        <v>43</v>
      </c>
      <c r="C558" s="329" t="s">
        <v>53</v>
      </c>
      <c r="D558" s="329" t="s">
        <v>8</v>
      </c>
      <c r="E558" s="478">
        <v>1800</v>
      </c>
      <c r="F558" s="307">
        <f t="shared" si="9"/>
        <v>2.7553079860305885</v>
      </c>
      <c r="G558" s="362" t="s">
        <v>276</v>
      </c>
      <c r="H558" s="331"/>
      <c r="I558" s="223" t="s">
        <v>15</v>
      </c>
      <c r="J558" s="224" t="s">
        <v>21</v>
      </c>
      <c r="K558" s="418" t="s">
        <v>820</v>
      </c>
      <c r="L558" s="308">
        <v>653.28449999999998</v>
      </c>
      <c r="M558" s="248"/>
    </row>
    <row r="559" spans="1:13" s="97" customFormat="1" ht="15.75">
      <c r="A559" s="286">
        <v>45341</v>
      </c>
      <c r="B559" s="196" t="s">
        <v>17</v>
      </c>
      <c r="C559" s="51" t="s">
        <v>38</v>
      </c>
      <c r="D559" s="316" t="s">
        <v>8</v>
      </c>
      <c r="E559" s="441">
        <v>5000</v>
      </c>
      <c r="F559" s="307">
        <f t="shared" si="9"/>
        <v>7.6536332945294125</v>
      </c>
      <c r="G559" s="102" t="s">
        <v>657</v>
      </c>
      <c r="H559" s="45"/>
      <c r="I559" s="45" t="s">
        <v>16</v>
      </c>
      <c r="J559" s="224" t="s">
        <v>21</v>
      </c>
      <c r="K559" s="418" t="s">
        <v>820</v>
      </c>
      <c r="L559" s="308">
        <v>653.28449999999998</v>
      </c>
      <c r="M559" s="248"/>
    </row>
    <row r="560" spans="1:13" s="97" customFormat="1" ht="15.75">
      <c r="A560" s="286">
        <v>45341</v>
      </c>
      <c r="B560" s="196" t="s">
        <v>17</v>
      </c>
      <c r="C560" s="51" t="s">
        <v>38</v>
      </c>
      <c r="D560" s="316" t="s">
        <v>8</v>
      </c>
      <c r="E560" s="441">
        <v>5000</v>
      </c>
      <c r="F560" s="307">
        <f t="shared" si="9"/>
        <v>7.6536332945294125</v>
      </c>
      <c r="G560" s="102" t="s">
        <v>658</v>
      </c>
      <c r="H560" s="45"/>
      <c r="I560" s="45" t="s">
        <v>15</v>
      </c>
      <c r="J560" s="224" t="s">
        <v>21</v>
      </c>
      <c r="K560" s="418" t="s">
        <v>820</v>
      </c>
      <c r="L560" s="308">
        <v>653.28449999999998</v>
      </c>
      <c r="M560" s="248"/>
    </row>
    <row r="561" spans="1:13" s="97" customFormat="1" ht="15.75">
      <c r="A561" s="286">
        <v>45341</v>
      </c>
      <c r="B561" s="196" t="s">
        <v>17</v>
      </c>
      <c r="C561" s="51" t="s">
        <v>38</v>
      </c>
      <c r="D561" s="316" t="s">
        <v>6</v>
      </c>
      <c r="E561" s="441">
        <v>5000</v>
      </c>
      <c r="F561" s="307">
        <f t="shared" si="9"/>
        <v>7.6536332945294125</v>
      </c>
      <c r="G561" s="102" t="s">
        <v>659</v>
      </c>
      <c r="H561" s="45"/>
      <c r="I561" s="36" t="s">
        <v>74</v>
      </c>
      <c r="J561" s="224" t="s">
        <v>21</v>
      </c>
      <c r="K561" s="418" t="s">
        <v>820</v>
      </c>
      <c r="L561" s="308">
        <v>653.28449999999998</v>
      </c>
      <c r="M561" s="248"/>
    </row>
    <row r="562" spans="1:13" s="97" customFormat="1" ht="15.75" customHeight="1">
      <c r="A562" s="286">
        <v>45341</v>
      </c>
      <c r="B562" s="196" t="s">
        <v>17</v>
      </c>
      <c r="C562" s="51" t="s">
        <v>38</v>
      </c>
      <c r="D562" s="316" t="s">
        <v>5</v>
      </c>
      <c r="E562" s="441">
        <v>5000</v>
      </c>
      <c r="F562" s="307">
        <f t="shared" si="9"/>
        <v>7.6536332945294125</v>
      </c>
      <c r="G562" s="102" t="s">
        <v>660</v>
      </c>
      <c r="H562" s="45"/>
      <c r="I562" s="45" t="s">
        <v>12</v>
      </c>
      <c r="J562" s="224" t="s">
        <v>21</v>
      </c>
      <c r="K562" s="418" t="s">
        <v>820</v>
      </c>
      <c r="L562" s="308">
        <v>653.28449999999998</v>
      </c>
      <c r="M562" s="248"/>
    </row>
    <row r="563" spans="1:13" s="97" customFormat="1" ht="15.75">
      <c r="A563" s="286">
        <v>45341</v>
      </c>
      <c r="B563" s="196" t="s">
        <v>17</v>
      </c>
      <c r="C563" s="51" t="s">
        <v>38</v>
      </c>
      <c r="D563" s="316" t="s">
        <v>7</v>
      </c>
      <c r="E563" s="441">
        <v>2500</v>
      </c>
      <c r="F563" s="307">
        <f t="shared" si="9"/>
        <v>3.8268166472647063</v>
      </c>
      <c r="G563" s="102" t="s">
        <v>661</v>
      </c>
      <c r="H563" s="45"/>
      <c r="I563" s="45" t="s">
        <v>13</v>
      </c>
      <c r="J563" s="224" t="s">
        <v>21</v>
      </c>
      <c r="K563" s="418" t="s">
        <v>820</v>
      </c>
      <c r="L563" s="308">
        <v>653.28449999999998</v>
      </c>
      <c r="M563" s="248"/>
    </row>
    <row r="564" spans="1:13" s="97" customFormat="1" ht="15.75">
      <c r="A564" s="286">
        <v>45341</v>
      </c>
      <c r="B564" s="196" t="s">
        <v>17</v>
      </c>
      <c r="C564" s="51" t="s">
        <v>38</v>
      </c>
      <c r="D564" s="316" t="s">
        <v>6</v>
      </c>
      <c r="E564" s="441">
        <v>2500</v>
      </c>
      <c r="F564" s="307">
        <f t="shared" si="9"/>
        <v>3.8268166472647063</v>
      </c>
      <c r="G564" s="102" t="s">
        <v>662</v>
      </c>
      <c r="H564" s="45"/>
      <c r="I564" s="45" t="s">
        <v>11</v>
      </c>
      <c r="J564" s="224" t="s">
        <v>21</v>
      </c>
      <c r="K564" s="418" t="s">
        <v>820</v>
      </c>
      <c r="L564" s="308">
        <v>653.28449999999998</v>
      </c>
      <c r="M564" s="248"/>
    </row>
    <row r="565" spans="1:13" s="97" customFormat="1" ht="15.75">
      <c r="A565" s="286">
        <v>45341</v>
      </c>
      <c r="B565" s="196" t="s">
        <v>17</v>
      </c>
      <c r="C565" s="51" t="s">
        <v>38</v>
      </c>
      <c r="D565" s="316" t="s">
        <v>6</v>
      </c>
      <c r="E565" s="441">
        <v>2500</v>
      </c>
      <c r="F565" s="307">
        <f t="shared" si="9"/>
        <v>3.8268166472647063</v>
      </c>
      <c r="G565" s="102" t="s">
        <v>663</v>
      </c>
      <c r="H565" s="45"/>
      <c r="I565" s="45" t="s">
        <v>54</v>
      </c>
      <c r="J565" s="224" t="s">
        <v>21</v>
      </c>
      <c r="K565" s="418" t="s">
        <v>820</v>
      </c>
      <c r="L565" s="308">
        <v>653.28449999999998</v>
      </c>
      <c r="M565" s="248"/>
    </row>
    <row r="566" spans="1:13" s="97" customFormat="1" ht="15.75">
      <c r="A566" s="286">
        <v>45341</v>
      </c>
      <c r="B566" s="196" t="s">
        <v>17</v>
      </c>
      <c r="C566" s="51" t="s">
        <v>38</v>
      </c>
      <c r="D566" s="316" t="s">
        <v>6</v>
      </c>
      <c r="E566" s="441">
        <v>2500</v>
      </c>
      <c r="F566" s="307">
        <f t="shared" si="9"/>
        <v>3.8268166472647063</v>
      </c>
      <c r="G566" s="102" t="s">
        <v>664</v>
      </c>
      <c r="H566" s="45"/>
      <c r="I566" s="93" t="s">
        <v>257</v>
      </c>
      <c r="J566" s="224" t="s">
        <v>21</v>
      </c>
      <c r="K566" s="418" t="s">
        <v>820</v>
      </c>
      <c r="L566" s="308">
        <v>653.28449999999998</v>
      </c>
      <c r="M566" s="248"/>
    </row>
    <row r="567" spans="1:13" s="97" customFormat="1" ht="15.75">
      <c r="A567" s="286">
        <v>45341</v>
      </c>
      <c r="B567" s="196" t="s">
        <v>17</v>
      </c>
      <c r="C567" s="51" t="s">
        <v>38</v>
      </c>
      <c r="D567" s="316" t="s">
        <v>5</v>
      </c>
      <c r="E567" s="441">
        <v>2500</v>
      </c>
      <c r="F567" s="307">
        <f t="shared" si="9"/>
        <v>3.8268166472647063</v>
      </c>
      <c r="G567" s="102" t="s">
        <v>665</v>
      </c>
      <c r="H567" s="45"/>
      <c r="I567" s="45" t="s">
        <v>24</v>
      </c>
      <c r="J567" s="224" t="s">
        <v>21</v>
      </c>
      <c r="K567" s="418" t="s">
        <v>820</v>
      </c>
      <c r="L567" s="308">
        <v>653.28449999999998</v>
      </c>
      <c r="M567" s="248"/>
    </row>
    <row r="568" spans="1:13" s="97" customFormat="1" ht="15.75">
      <c r="A568" s="286">
        <v>45341</v>
      </c>
      <c r="B568" s="196" t="s">
        <v>17</v>
      </c>
      <c r="C568" s="51" t="s">
        <v>38</v>
      </c>
      <c r="D568" s="316" t="s">
        <v>5</v>
      </c>
      <c r="E568" s="441">
        <v>2500</v>
      </c>
      <c r="F568" s="307">
        <f t="shared" si="9"/>
        <v>3.8268166472647063</v>
      </c>
      <c r="G568" s="102" t="s">
        <v>666</v>
      </c>
      <c r="H568" s="45"/>
      <c r="I568" s="45" t="s">
        <v>102</v>
      </c>
      <c r="J568" s="224" t="s">
        <v>21</v>
      </c>
      <c r="K568" s="418" t="s">
        <v>820</v>
      </c>
      <c r="L568" s="308">
        <v>653.28449999999998</v>
      </c>
      <c r="M568" s="248"/>
    </row>
    <row r="569" spans="1:13" s="97" customFormat="1" ht="15.75">
      <c r="A569" s="286">
        <v>45341</v>
      </c>
      <c r="B569" s="196" t="s">
        <v>17</v>
      </c>
      <c r="C569" s="51" t="s">
        <v>38</v>
      </c>
      <c r="D569" s="316" t="s">
        <v>5</v>
      </c>
      <c r="E569" s="441">
        <v>2500</v>
      </c>
      <c r="F569" s="307">
        <f t="shared" si="9"/>
        <v>3.8268166472647063</v>
      </c>
      <c r="G569" s="102" t="s">
        <v>667</v>
      </c>
      <c r="H569" s="45"/>
      <c r="I569" s="45" t="s">
        <v>122</v>
      </c>
      <c r="J569" s="224" t="s">
        <v>21</v>
      </c>
      <c r="K569" s="418" t="s">
        <v>820</v>
      </c>
      <c r="L569" s="308">
        <v>653.28449999999998</v>
      </c>
      <c r="M569" s="248"/>
    </row>
    <row r="570" spans="1:13" s="97" customFormat="1" ht="15.75">
      <c r="A570" s="286">
        <v>45341</v>
      </c>
      <c r="B570" s="196" t="s">
        <v>17</v>
      </c>
      <c r="C570" s="51" t="s">
        <v>38</v>
      </c>
      <c r="D570" s="316" t="s">
        <v>5</v>
      </c>
      <c r="E570" s="441">
        <v>2500</v>
      </c>
      <c r="F570" s="307">
        <f t="shared" si="9"/>
        <v>3.8268166472647063</v>
      </c>
      <c r="G570" s="102" t="s">
        <v>668</v>
      </c>
      <c r="H570" s="45"/>
      <c r="I570" s="45" t="s">
        <v>42</v>
      </c>
      <c r="J570" s="224" t="s">
        <v>21</v>
      </c>
      <c r="K570" s="418" t="s">
        <v>820</v>
      </c>
      <c r="L570" s="308">
        <v>653.28449999999998</v>
      </c>
      <c r="M570" s="248"/>
    </row>
    <row r="571" spans="1:13" s="97" customFormat="1" ht="15.75">
      <c r="A571" s="286">
        <v>45341</v>
      </c>
      <c r="B571" s="196" t="s">
        <v>17</v>
      </c>
      <c r="C571" s="51" t="s">
        <v>38</v>
      </c>
      <c r="D571" s="316" t="s">
        <v>9</v>
      </c>
      <c r="E571" s="423">
        <v>2500</v>
      </c>
      <c r="F571" s="307">
        <f t="shared" si="9"/>
        <v>4.241313789359392</v>
      </c>
      <c r="G571" s="102" t="s">
        <v>669</v>
      </c>
      <c r="H571" s="45"/>
      <c r="I571" s="45" t="s">
        <v>243</v>
      </c>
      <c r="J571" s="224" t="s">
        <v>21</v>
      </c>
      <c r="K571" s="418" t="s">
        <v>821</v>
      </c>
      <c r="L571" s="308">
        <v>589.44000000000005</v>
      </c>
      <c r="M571" s="248"/>
    </row>
    <row r="572" spans="1:13" s="97" customFormat="1" ht="15.75">
      <c r="A572" s="286">
        <v>45341</v>
      </c>
      <c r="B572" s="196" t="s">
        <v>17</v>
      </c>
      <c r="C572" s="51" t="s">
        <v>38</v>
      </c>
      <c r="D572" s="352" t="s">
        <v>9</v>
      </c>
      <c r="E572" s="437">
        <v>2500</v>
      </c>
      <c r="F572" s="307">
        <f t="shared" si="9"/>
        <v>4.241313789359392</v>
      </c>
      <c r="G572" s="102" t="s">
        <v>670</v>
      </c>
      <c r="H572" s="45"/>
      <c r="I572" s="398" t="s">
        <v>14</v>
      </c>
      <c r="J572" s="224" t="s">
        <v>21</v>
      </c>
      <c r="K572" s="418" t="s">
        <v>821</v>
      </c>
      <c r="L572" s="308">
        <v>589.44000000000005</v>
      </c>
      <c r="M572" s="248"/>
    </row>
    <row r="573" spans="1:13" s="97" customFormat="1" ht="15.75" customHeight="1">
      <c r="A573" s="286">
        <v>45341</v>
      </c>
      <c r="B573" s="41" t="s">
        <v>43</v>
      </c>
      <c r="C573" s="39" t="s">
        <v>53</v>
      </c>
      <c r="D573" s="82" t="s">
        <v>8</v>
      </c>
      <c r="E573" s="444">
        <v>2900</v>
      </c>
      <c r="F573" s="307">
        <f t="shared" si="9"/>
        <v>4.4391073108270591</v>
      </c>
      <c r="G573" s="102" t="s">
        <v>285</v>
      </c>
      <c r="H573" s="331"/>
      <c r="I573" s="396" t="s">
        <v>16</v>
      </c>
      <c r="J573" s="224" t="s">
        <v>21</v>
      </c>
      <c r="K573" s="418" t="s">
        <v>820</v>
      </c>
      <c r="L573" s="308">
        <v>653.28449999999998</v>
      </c>
      <c r="M573" s="248"/>
    </row>
    <row r="574" spans="1:13" s="97" customFormat="1" ht="15.75" customHeight="1">
      <c r="A574" s="306">
        <v>45341</v>
      </c>
      <c r="B574" s="201" t="s">
        <v>43</v>
      </c>
      <c r="C574" s="329" t="s">
        <v>53</v>
      </c>
      <c r="D574" s="355" t="s">
        <v>8</v>
      </c>
      <c r="E574" s="484">
        <v>1600</v>
      </c>
      <c r="F574" s="307">
        <f t="shared" si="9"/>
        <v>2.4491626542494123</v>
      </c>
      <c r="G574" s="362" t="s">
        <v>276</v>
      </c>
      <c r="H574" s="331"/>
      <c r="I574" s="322" t="s">
        <v>15</v>
      </c>
      <c r="J574" s="224" t="s">
        <v>21</v>
      </c>
      <c r="K574" s="418" t="s">
        <v>820</v>
      </c>
      <c r="L574" s="308">
        <v>653.28449999999998</v>
      </c>
      <c r="M574" s="248"/>
    </row>
    <row r="575" spans="1:13" s="97" customFormat="1" ht="15.75" customHeight="1">
      <c r="A575" s="286">
        <v>45341</v>
      </c>
      <c r="B575" s="41" t="s">
        <v>43</v>
      </c>
      <c r="C575" s="340" t="s">
        <v>53</v>
      </c>
      <c r="D575" s="82" t="s">
        <v>7</v>
      </c>
      <c r="E575" s="442">
        <v>1950</v>
      </c>
      <c r="F575" s="307">
        <f t="shared" si="9"/>
        <v>2.9849169848664712</v>
      </c>
      <c r="G575" s="102" t="s">
        <v>59</v>
      </c>
      <c r="H575" s="231"/>
      <c r="I575" s="319" t="s">
        <v>13</v>
      </c>
      <c r="J575" s="224" t="s">
        <v>21</v>
      </c>
      <c r="K575" s="418" t="s">
        <v>820</v>
      </c>
      <c r="L575" s="308">
        <v>653.28449999999998</v>
      </c>
      <c r="M575" s="248"/>
    </row>
    <row r="576" spans="1:13" s="97" customFormat="1" ht="15.75" customHeight="1">
      <c r="A576" s="286">
        <v>45341</v>
      </c>
      <c r="B576" s="406" t="s">
        <v>818</v>
      </c>
      <c r="C576" s="340" t="s">
        <v>53</v>
      </c>
      <c r="D576" s="82" t="s">
        <v>7</v>
      </c>
      <c r="E576" s="442">
        <v>3000</v>
      </c>
      <c r="F576" s="307">
        <f t="shared" si="9"/>
        <v>4.5921799767176479</v>
      </c>
      <c r="G576" s="102" t="s">
        <v>59</v>
      </c>
      <c r="H576" s="231"/>
      <c r="I576" s="319" t="s">
        <v>13</v>
      </c>
      <c r="J576" s="224" t="s">
        <v>21</v>
      </c>
      <c r="K576" s="418" t="s">
        <v>820</v>
      </c>
      <c r="L576" s="308">
        <v>653.28449999999998</v>
      </c>
      <c r="M576" s="248"/>
    </row>
    <row r="577" spans="1:13" s="97" customFormat="1" ht="15.75" customHeight="1">
      <c r="A577" s="286">
        <v>45341</v>
      </c>
      <c r="B577" s="406" t="s">
        <v>822</v>
      </c>
      <c r="C577" s="329" t="s">
        <v>10</v>
      </c>
      <c r="D577" s="82" t="s">
        <v>113</v>
      </c>
      <c r="E577" s="442">
        <v>150000</v>
      </c>
      <c r="F577" s="307">
        <f t="shared" si="9"/>
        <v>229.60899883588237</v>
      </c>
      <c r="G577" s="102" t="s">
        <v>97</v>
      </c>
      <c r="H577" s="231"/>
      <c r="I577" s="319" t="s">
        <v>13</v>
      </c>
      <c r="J577" s="224" t="s">
        <v>21</v>
      </c>
      <c r="K577" s="418" t="s">
        <v>820</v>
      </c>
      <c r="L577" s="308">
        <v>653.28449999999998</v>
      </c>
      <c r="M577" s="248"/>
    </row>
    <row r="578" spans="1:13" s="97" customFormat="1" ht="15.75" customHeight="1">
      <c r="A578" s="286">
        <v>45341</v>
      </c>
      <c r="B578" s="406" t="s">
        <v>795</v>
      </c>
      <c r="C578" s="340" t="s">
        <v>46</v>
      </c>
      <c r="D578" s="82" t="s">
        <v>7</v>
      </c>
      <c r="E578" s="442">
        <v>7000</v>
      </c>
      <c r="F578" s="307">
        <f t="shared" si="9"/>
        <v>10.715086612341178</v>
      </c>
      <c r="G578" s="102" t="s">
        <v>59</v>
      </c>
      <c r="H578" s="231"/>
      <c r="I578" s="319" t="s">
        <v>13</v>
      </c>
      <c r="J578" s="224" t="s">
        <v>21</v>
      </c>
      <c r="K578" s="418" t="s">
        <v>820</v>
      </c>
      <c r="L578" s="308">
        <v>653.28449999999998</v>
      </c>
      <c r="M578" s="248"/>
    </row>
    <row r="579" spans="1:13" s="97" customFormat="1" ht="15.75" customHeight="1">
      <c r="A579" s="286">
        <v>45341</v>
      </c>
      <c r="B579" s="406" t="s">
        <v>262</v>
      </c>
      <c r="C579" s="340" t="s">
        <v>46</v>
      </c>
      <c r="D579" s="82" t="s">
        <v>7</v>
      </c>
      <c r="E579" s="444">
        <v>10000</v>
      </c>
      <c r="F579" s="307">
        <f t="shared" si="9"/>
        <v>15.307266589058825</v>
      </c>
      <c r="G579" s="102" t="s">
        <v>59</v>
      </c>
      <c r="H579" s="231"/>
      <c r="I579" s="319" t="s">
        <v>13</v>
      </c>
      <c r="J579" s="224" t="s">
        <v>21</v>
      </c>
      <c r="K579" s="418" t="s">
        <v>820</v>
      </c>
      <c r="L579" s="308">
        <v>653.28449999999998</v>
      </c>
      <c r="M579" s="248"/>
    </row>
    <row r="580" spans="1:13" s="97" customFormat="1" ht="15.75" customHeight="1">
      <c r="A580" s="286">
        <v>45341</v>
      </c>
      <c r="B580" s="406" t="s">
        <v>797</v>
      </c>
      <c r="C580" s="340" t="s">
        <v>46</v>
      </c>
      <c r="D580" s="82" t="s">
        <v>7</v>
      </c>
      <c r="E580" s="444">
        <v>10000</v>
      </c>
      <c r="F580" s="307">
        <f t="shared" si="9"/>
        <v>15.307266589058825</v>
      </c>
      <c r="G580" s="102" t="s">
        <v>59</v>
      </c>
      <c r="H580" s="231"/>
      <c r="I580" s="319" t="s">
        <v>13</v>
      </c>
      <c r="J580" s="224" t="s">
        <v>21</v>
      </c>
      <c r="K580" s="418" t="s">
        <v>820</v>
      </c>
      <c r="L580" s="308">
        <v>653.28449999999998</v>
      </c>
      <c r="M580" s="248"/>
    </row>
    <row r="581" spans="1:13" s="97" customFormat="1" ht="15.75" customHeight="1">
      <c r="A581" s="286">
        <v>45341</v>
      </c>
      <c r="B581" s="41" t="s">
        <v>53</v>
      </c>
      <c r="C581" s="39" t="s">
        <v>53</v>
      </c>
      <c r="D581" s="353" t="s">
        <v>6</v>
      </c>
      <c r="E581" s="443">
        <v>3500</v>
      </c>
      <c r="F581" s="307">
        <f t="shared" si="9"/>
        <v>5.357543306170589</v>
      </c>
      <c r="G581" s="291" t="s">
        <v>60</v>
      </c>
      <c r="H581" s="231"/>
      <c r="I581" s="393" t="s">
        <v>74</v>
      </c>
      <c r="J581" s="224" t="s">
        <v>21</v>
      </c>
      <c r="K581" s="418" t="s">
        <v>820</v>
      </c>
      <c r="L581" s="308">
        <v>653.28449999999998</v>
      </c>
      <c r="M581" s="248"/>
    </row>
    <row r="582" spans="1:13" s="97" customFormat="1" ht="15.75" customHeight="1">
      <c r="A582" s="286">
        <v>45341</v>
      </c>
      <c r="B582" s="41" t="s">
        <v>53</v>
      </c>
      <c r="C582" s="39" t="s">
        <v>53</v>
      </c>
      <c r="D582" s="353" t="s">
        <v>6</v>
      </c>
      <c r="E582" s="443">
        <v>6000</v>
      </c>
      <c r="F582" s="307">
        <f t="shared" si="9"/>
        <v>9.1843599534352958</v>
      </c>
      <c r="G582" s="291" t="s">
        <v>65</v>
      </c>
      <c r="H582" s="231"/>
      <c r="I582" s="393" t="s">
        <v>74</v>
      </c>
      <c r="J582" s="224" t="s">
        <v>21</v>
      </c>
      <c r="K582" s="418" t="s">
        <v>820</v>
      </c>
      <c r="L582" s="308">
        <v>653.28449999999998</v>
      </c>
      <c r="M582" s="248"/>
    </row>
    <row r="583" spans="1:13" s="97" customFormat="1" ht="15.75" customHeight="1">
      <c r="A583" s="286">
        <v>45341</v>
      </c>
      <c r="B583" s="41" t="s">
        <v>44</v>
      </c>
      <c r="C583" s="39" t="s">
        <v>272</v>
      </c>
      <c r="D583" s="82" t="s">
        <v>6</v>
      </c>
      <c r="E583" s="444">
        <v>5000</v>
      </c>
      <c r="F583" s="307">
        <f t="shared" si="9"/>
        <v>7.6536332945294125</v>
      </c>
      <c r="G583" s="291" t="s">
        <v>60</v>
      </c>
      <c r="H583" s="231"/>
      <c r="I583" s="393" t="s">
        <v>74</v>
      </c>
      <c r="J583" s="224" t="s">
        <v>21</v>
      </c>
      <c r="K583" s="418" t="s">
        <v>820</v>
      </c>
      <c r="L583" s="308">
        <v>653.28449999999998</v>
      </c>
      <c r="M583" s="248"/>
    </row>
    <row r="584" spans="1:13" s="97" customFormat="1" ht="15.75" customHeight="1">
      <c r="A584" s="286">
        <v>45341</v>
      </c>
      <c r="B584" s="197" t="s">
        <v>53</v>
      </c>
      <c r="C584" s="87" t="s">
        <v>53</v>
      </c>
      <c r="D584" s="82" t="s">
        <v>6</v>
      </c>
      <c r="E584" s="443">
        <v>2000</v>
      </c>
      <c r="F584" s="307">
        <f t="shared" si="9"/>
        <v>3.0614533178117651</v>
      </c>
      <c r="G584" s="291" t="s">
        <v>66</v>
      </c>
      <c r="H584" s="231"/>
      <c r="I584" s="393" t="s">
        <v>74</v>
      </c>
      <c r="J584" s="224" t="s">
        <v>21</v>
      </c>
      <c r="K584" s="418" t="s">
        <v>820</v>
      </c>
      <c r="L584" s="308">
        <v>653.28449999999998</v>
      </c>
      <c r="M584" s="248"/>
    </row>
    <row r="585" spans="1:13" s="97" customFormat="1" ht="15.75" customHeight="1">
      <c r="A585" s="286">
        <v>45341</v>
      </c>
      <c r="B585" s="41" t="s">
        <v>45</v>
      </c>
      <c r="C585" s="39" t="s">
        <v>272</v>
      </c>
      <c r="D585" s="353" t="s">
        <v>6</v>
      </c>
      <c r="E585" s="443">
        <v>10000</v>
      </c>
      <c r="F585" s="307">
        <f t="shared" si="9"/>
        <v>15.307266589058825</v>
      </c>
      <c r="G585" s="291" t="s">
        <v>83</v>
      </c>
      <c r="H585" s="231"/>
      <c r="I585" s="393" t="s">
        <v>74</v>
      </c>
      <c r="J585" s="224" t="s">
        <v>21</v>
      </c>
      <c r="K585" s="418" t="s">
        <v>820</v>
      </c>
      <c r="L585" s="308">
        <v>653.28449999999998</v>
      </c>
      <c r="M585" s="248"/>
    </row>
    <row r="586" spans="1:13" s="97" customFormat="1" ht="15.75">
      <c r="A586" s="286">
        <v>45341</v>
      </c>
      <c r="B586" s="41" t="s">
        <v>813</v>
      </c>
      <c r="C586" s="39" t="s">
        <v>53</v>
      </c>
      <c r="D586" s="82" t="s">
        <v>6</v>
      </c>
      <c r="E586" s="444">
        <v>6000</v>
      </c>
      <c r="F586" s="307">
        <f t="shared" ref="F586:F649" si="10">E586/L586</f>
        <v>9.1843599534352958</v>
      </c>
      <c r="G586" s="335" t="s">
        <v>436</v>
      </c>
      <c r="H586" s="231"/>
      <c r="I586" s="285" t="s">
        <v>11</v>
      </c>
      <c r="J586" s="224" t="s">
        <v>21</v>
      </c>
      <c r="K586" s="418" t="s">
        <v>820</v>
      </c>
      <c r="L586" s="308">
        <v>653.28449999999998</v>
      </c>
      <c r="M586" s="248"/>
    </row>
    <row r="587" spans="1:13" s="97" customFormat="1" ht="15.75" customHeight="1">
      <c r="A587" s="286">
        <v>45341</v>
      </c>
      <c r="B587" s="41" t="s">
        <v>437</v>
      </c>
      <c r="C587" s="39" t="s">
        <v>53</v>
      </c>
      <c r="D587" s="82" t="s">
        <v>6</v>
      </c>
      <c r="E587" s="444">
        <v>2000</v>
      </c>
      <c r="F587" s="307">
        <f t="shared" si="10"/>
        <v>3.0614533178117651</v>
      </c>
      <c r="G587" s="335" t="s">
        <v>438</v>
      </c>
      <c r="H587" s="231"/>
      <c r="I587" s="391" t="s">
        <v>11</v>
      </c>
      <c r="J587" s="224" t="s">
        <v>21</v>
      </c>
      <c r="K587" s="418" t="s">
        <v>820</v>
      </c>
      <c r="L587" s="308">
        <v>653.28449999999998</v>
      </c>
      <c r="M587" s="248"/>
    </row>
    <row r="588" spans="1:13" s="97" customFormat="1" ht="15.75" customHeight="1">
      <c r="A588" s="286">
        <v>45341</v>
      </c>
      <c r="B588" s="41" t="s">
        <v>45</v>
      </c>
      <c r="C588" s="39" t="s">
        <v>272</v>
      </c>
      <c r="D588" s="82" t="s">
        <v>6</v>
      </c>
      <c r="E588" s="444">
        <v>10000</v>
      </c>
      <c r="F588" s="307">
        <f t="shared" si="10"/>
        <v>15.307266589058825</v>
      </c>
      <c r="G588" s="335" t="s">
        <v>439</v>
      </c>
      <c r="H588" s="231"/>
      <c r="I588" s="391" t="s">
        <v>11</v>
      </c>
      <c r="J588" s="224" t="s">
        <v>21</v>
      </c>
      <c r="K588" s="418" t="s">
        <v>820</v>
      </c>
      <c r="L588" s="308">
        <v>653.28449999999998</v>
      </c>
      <c r="M588" s="248"/>
    </row>
    <row r="589" spans="1:13" s="97" customFormat="1" ht="15.75" customHeight="1">
      <c r="A589" s="286">
        <v>45341</v>
      </c>
      <c r="B589" s="41" t="s">
        <v>44</v>
      </c>
      <c r="C589" s="39" t="s">
        <v>272</v>
      </c>
      <c r="D589" s="82" t="s">
        <v>6</v>
      </c>
      <c r="E589" s="444">
        <v>5000</v>
      </c>
      <c r="F589" s="307">
        <f t="shared" si="10"/>
        <v>7.6536332945294125</v>
      </c>
      <c r="G589" s="335" t="s">
        <v>127</v>
      </c>
      <c r="H589" s="231"/>
      <c r="I589" s="391" t="s">
        <v>11</v>
      </c>
      <c r="J589" s="224" t="s">
        <v>21</v>
      </c>
      <c r="K589" s="418" t="s">
        <v>820</v>
      </c>
      <c r="L589" s="308">
        <v>653.28449999999998</v>
      </c>
      <c r="M589" s="248"/>
    </row>
    <row r="590" spans="1:13" s="97" customFormat="1" ht="15.75">
      <c r="A590" s="286">
        <v>45341</v>
      </c>
      <c r="B590" s="41" t="s">
        <v>43</v>
      </c>
      <c r="C590" s="39" t="s">
        <v>53</v>
      </c>
      <c r="D590" s="82" t="s">
        <v>6</v>
      </c>
      <c r="E590" s="444">
        <v>2000</v>
      </c>
      <c r="F590" s="307">
        <f t="shared" si="10"/>
        <v>3.0614533178117651</v>
      </c>
      <c r="G590" s="335" t="s">
        <v>127</v>
      </c>
      <c r="H590" s="231"/>
      <c r="I590" s="285" t="s">
        <v>11</v>
      </c>
      <c r="J590" s="224" t="s">
        <v>21</v>
      </c>
      <c r="K590" s="418" t="s">
        <v>820</v>
      </c>
      <c r="L590" s="308">
        <v>653.28449999999998</v>
      </c>
      <c r="M590" s="248"/>
    </row>
    <row r="591" spans="1:13" s="97" customFormat="1" ht="15.75">
      <c r="A591" s="286">
        <v>45341</v>
      </c>
      <c r="B591" s="41" t="s">
        <v>43</v>
      </c>
      <c r="C591" s="39" t="s">
        <v>53</v>
      </c>
      <c r="D591" s="82" t="s">
        <v>9</v>
      </c>
      <c r="E591" s="438">
        <v>1600</v>
      </c>
      <c r="F591" s="307">
        <f t="shared" si="10"/>
        <v>2.7144408251900107</v>
      </c>
      <c r="G591" s="335" t="s">
        <v>256</v>
      </c>
      <c r="H591" s="293"/>
      <c r="I591" s="285" t="s">
        <v>243</v>
      </c>
      <c r="J591" s="224" t="s">
        <v>21</v>
      </c>
      <c r="K591" s="418" t="s">
        <v>821</v>
      </c>
      <c r="L591" s="308">
        <v>589.44000000000005</v>
      </c>
      <c r="M591" s="248"/>
    </row>
    <row r="592" spans="1:13" s="97" customFormat="1" ht="15.75" customHeight="1">
      <c r="A592" s="286">
        <v>45341</v>
      </c>
      <c r="B592" s="41" t="s">
        <v>43</v>
      </c>
      <c r="C592" s="39" t="s">
        <v>53</v>
      </c>
      <c r="D592" s="82" t="s">
        <v>5</v>
      </c>
      <c r="E592" s="475">
        <v>2600</v>
      </c>
      <c r="F592" s="307">
        <f t="shared" si="10"/>
        <v>3.9798893131552946</v>
      </c>
      <c r="G592" s="102" t="s">
        <v>56</v>
      </c>
      <c r="H592" s="231"/>
      <c r="I592" s="322" t="s">
        <v>42</v>
      </c>
      <c r="J592" s="224" t="s">
        <v>21</v>
      </c>
      <c r="K592" s="418" t="s">
        <v>820</v>
      </c>
      <c r="L592" s="308">
        <v>653.28449999999998</v>
      </c>
      <c r="M592" s="248"/>
    </row>
    <row r="593" spans="1:13" s="97" customFormat="1" ht="15.75">
      <c r="A593" s="286">
        <v>45341</v>
      </c>
      <c r="B593" s="41" t="s">
        <v>43</v>
      </c>
      <c r="C593" s="39" t="s">
        <v>53</v>
      </c>
      <c r="D593" s="82" t="s">
        <v>9</v>
      </c>
      <c r="E593" s="438">
        <v>2800</v>
      </c>
      <c r="F593" s="307">
        <f t="shared" si="10"/>
        <v>4.7502714440825189</v>
      </c>
      <c r="G593" s="102" t="s">
        <v>55</v>
      </c>
      <c r="H593" s="231"/>
      <c r="I593" s="285" t="s">
        <v>14</v>
      </c>
      <c r="J593" s="224" t="s">
        <v>21</v>
      </c>
      <c r="K593" s="418" t="s">
        <v>821</v>
      </c>
      <c r="L593" s="308">
        <v>589.44000000000005</v>
      </c>
      <c r="M593" s="248"/>
    </row>
    <row r="594" spans="1:13" s="97" customFormat="1" ht="15.75">
      <c r="A594" s="286">
        <v>45341</v>
      </c>
      <c r="B594" s="36" t="s">
        <v>417</v>
      </c>
      <c r="C594" s="39" t="s">
        <v>53</v>
      </c>
      <c r="D594" s="82" t="s">
        <v>9</v>
      </c>
      <c r="E594" s="438">
        <v>3500</v>
      </c>
      <c r="F594" s="307">
        <f t="shared" si="10"/>
        <v>5.9378393051031484</v>
      </c>
      <c r="G594" s="102" t="s">
        <v>55</v>
      </c>
      <c r="H594" s="231"/>
      <c r="I594" s="285" t="s">
        <v>14</v>
      </c>
      <c r="J594" s="224" t="s">
        <v>21</v>
      </c>
      <c r="K594" s="418" t="s">
        <v>821</v>
      </c>
      <c r="L594" s="308">
        <v>589.44000000000005</v>
      </c>
      <c r="M594" s="248"/>
    </row>
    <row r="595" spans="1:13" s="97" customFormat="1" ht="15.75" customHeight="1">
      <c r="A595" s="286">
        <v>45341</v>
      </c>
      <c r="B595" s="41" t="s">
        <v>147</v>
      </c>
      <c r="C595" s="225" t="s">
        <v>47</v>
      </c>
      <c r="D595" s="82" t="s">
        <v>9</v>
      </c>
      <c r="E595" s="438">
        <v>12000</v>
      </c>
      <c r="F595" s="307">
        <f t="shared" si="10"/>
        <v>20.358306188925081</v>
      </c>
      <c r="G595" s="102" t="s">
        <v>154</v>
      </c>
      <c r="H595" s="231"/>
      <c r="I595" s="391" t="s">
        <v>14</v>
      </c>
      <c r="J595" s="224" t="s">
        <v>21</v>
      </c>
      <c r="K595" s="418" t="s">
        <v>821</v>
      </c>
      <c r="L595" s="308">
        <v>589.44000000000005</v>
      </c>
      <c r="M595" s="248"/>
    </row>
    <row r="596" spans="1:13" s="97" customFormat="1" ht="15.75" customHeight="1">
      <c r="A596" s="304">
        <v>45341</v>
      </c>
      <c r="B596" s="41" t="s">
        <v>43</v>
      </c>
      <c r="C596" s="39" t="s">
        <v>53</v>
      </c>
      <c r="D596" s="82" t="s">
        <v>5</v>
      </c>
      <c r="E596" s="279">
        <v>2800</v>
      </c>
      <c r="F596" s="307">
        <f t="shared" si="10"/>
        <v>4.2860346449364712</v>
      </c>
      <c r="G596" s="335" t="s">
        <v>58</v>
      </c>
      <c r="H596" s="287"/>
      <c r="I596" s="319" t="s">
        <v>12</v>
      </c>
      <c r="J596" s="224" t="s">
        <v>21</v>
      </c>
      <c r="K596" s="418" t="s">
        <v>820</v>
      </c>
      <c r="L596" s="308">
        <v>653.28449999999998</v>
      </c>
      <c r="M596" s="248"/>
    </row>
    <row r="597" spans="1:13" s="97" customFormat="1" ht="15.75" customHeight="1">
      <c r="A597" s="286">
        <v>45341</v>
      </c>
      <c r="B597" s="41" t="s">
        <v>43</v>
      </c>
      <c r="C597" s="39" t="s">
        <v>53</v>
      </c>
      <c r="D597" s="82" t="s">
        <v>5</v>
      </c>
      <c r="E597" s="444">
        <v>2400</v>
      </c>
      <c r="F597" s="307">
        <f t="shared" si="10"/>
        <v>3.673743981374118</v>
      </c>
      <c r="G597" s="335" t="s">
        <v>57</v>
      </c>
      <c r="H597" s="36"/>
      <c r="I597" s="391" t="s">
        <v>24</v>
      </c>
      <c r="J597" s="224" t="s">
        <v>21</v>
      </c>
      <c r="K597" s="418" t="s">
        <v>820</v>
      </c>
      <c r="L597" s="308">
        <v>653.28449999999998</v>
      </c>
      <c r="M597" s="248"/>
    </row>
    <row r="598" spans="1:13" s="97" customFormat="1" ht="15.75">
      <c r="A598" s="286">
        <v>45341</v>
      </c>
      <c r="B598" s="36" t="s">
        <v>43</v>
      </c>
      <c r="C598" s="36" t="s">
        <v>53</v>
      </c>
      <c r="D598" s="82" t="s">
        <v>5</v>
      </c>
      <c r="E598" s="444">
        <v>2500</v>
      </c>
      <c r="F598" s="307">
        <f t="shared" si="10"/>
        <v>3.8268166472647063</v>
      </c>
      <c r="G598" s="334" t="s">
        <v>384</v>
      </c>
      <c r="H598" s="36"/>
      <c r="I598" s="285" t="s">
        <v>24</v>
      </c>
      <c r="J598" s="224" t="s">
        <v>21</v>
      </c>
      <c r="K598" s="418" t="s">
        <v>820</v>
      </c>
      <c r="L598" s="308">
        <v>653.28449999999998</v>
      </c>
      <c r="M598" s="248"/>
    </row>
    <row r="599" spans="1:13" s="97" customFormat="1" ht="15.75" customHeight="1">
      <c r="A599" s="286">
        <v>45341</v>
      </c>
      <c r="B599" s="36" t="s">
        <v>43</v>
      </c>
      <c r="C599" s="36" t="s">
        <v>53</v>
      </c>
      <c r="D599" s="309" t="s">
        <v>6</v>
      </c>
      <c r="E599" s="279">
        <v>2000</v>
      </c>
      <c r="F599" s="307">
        <f t="shared" si="10"/>
        <v>3.0614533178117651</v>
      </c>
      <c r="G599" s="334" t="s">
        <v>90</v>
      </c>
      <c r="H599" s="231"/>
      <c r="I599" s="255" t="s">
        <v>54</v>
      </c>
      <c r="J599" s="224" t="s">
        <v>21</v>
      </c>
      <c r="K599" s="418" t="s">
        <v>820</v>
      </c>
      <c r="L599" s="308">
        <v>653.28449999999998</v>
      </c>
      <c r="M599" s="248"/>
    </row>
    <row r="600" spans="1:13" s="97" customFormat="1" ht="15.75">
      <c r="A600" s="286">
        <v>45341</v>
      </c>
      <c r="B600" s="36" t="s">
        <v>823</v>
      </c>
      <c r="C600" s="231" t="s">
        <v>10</v>
      </c>
      <c r="D600" s="309" t="s">
        <v>113</v>
      </c>
      <c r="E600" s="444">
        <v>5000</v>
      </c>
      <c r="F600" s="307">
        <f t="shared" si="10"/>
        <v>7.6536332945294125</v>
      </c>
      <c r="G600" s="334" t="s">
        <v>103</v>
      </c>
      <c r="H600" s="331"/>
      <c r="I600" s="255" t="s">
        <v>102</v>
      </c>
      <c r="J600" s="224" t="s">
        <v>21</v>
      </c>
      <c r="K600" s="418" t="s">
        <v>820</v>
      </c>
      <c r="L600" s="308">
        <v>653.28449999999998</v>
      </c>
      <c r="M600" s="248"/>
    </row>
    <row r="601" spans="1:13" s="97" customFormat="1" ht="15.75" customHeight="1">
      <c r="A601" s="286">
        <v>45341</v>
      </c>
      <c r="B601" s="41" t="s">
        <v>43</v>
      </c>
      <c r="C601" s="39" t="s">
        <v>53</v>
      </c>
      <c r="D601" s="309" t="s">
        <v>5</v>
      </c>
      <c r="E601" s="444">
        <v>3500</v>
      </c>
      <c r="F601" s="307">
        <f t="shared" si="10"/>
        <v>5.357543306170589</v>
      </c>
      <c r="G601" s="335" t="s">
        <v>103</v>
      </c>
      <c r="H601" s="331"/>
      <c r="I601" s="319" t="s">
        <v>102</v>
      </c>
      <c r="J601" s="224" t="s">
        <v>21</v>
      </c>
      <c r="K601" s="418" t="s">
        <v>820</v>
      </c>
      <c r="L601" s="308">
        <v>653.28449999999998</v>
      </c>
      <c r="M601" s="248"/>
    </row>
    <row r="602" spans="1:13" s="97" customFormat="1" ht="15.75" customHeight="1">
      <c r="A602" s="286">
        <v>45341</v>
      </c>
      <c r="B602" s="41" t="s">
        <v>43</v>
      </c>
      <c r="C602" s="39" t="s">
        <v>53</v>
      </c>
      <c r="D602" s="82" t="s">
        <v>6</v>
      </c>
      <c r="E602" s="279">
        <v>1200</v>
      </c>
      <c r="F602" s="307">
        <f t="shared" si="10"/>
        <v>1.836871990687059</v>
      </c>
      <c r="G602" s="102" t="s">
        <v>156</v>
      </c>
      <c r="H602" s="320"/>
      <c r="I602" s="396" t="s">
        <v>257</v>
      </c>
      <c r="J602" s="224" t="s">
        <v>21</v>
      </c>
      <c r="K602" s="418" t="s">
        <v>820</v>
      </c>
      <c r="L602" s="308">
        <v>653.28449999999998</v>
      </c>
      <c r="M602" s="207"/>
    </row>
    <row r="603" spans="1:13" s="284" customFormat="1" ht="15.75" customHeight="1">
      <c r="A603" s="286">
        <v>45341</v>
      </c>
      <c r="B603" s="41" t="s">
        <v>43</v>
      </c>
      <c r="C603" s="39" t="s">
        <v>53</v>
      </c>
      <c r="D603" s="82" t="s">
        <v>5</v>
      </c>
      <c r="E603" s="477">
        <v>1950</v>
      </c>
      <c r="F603" s="307">
        <f t="shared" si="10"/>
        <v>2.9849169848664712</v>
      </c>
      <c r="G603" s="363" t="s">
        <v>126</v>
      </c>
      <c r="H603" s="321"/>
      <c r="I603" s="393" t="s">
        <v>122</v>
      </c>
      <c r="J603" s="224" t="s">
        <v>21</v>
      </c>
      <c r="K603" s="418" t="s">
        <v>820</v>
      </c>
      <c r="L603" s="308">
        <v>653.28449999999998</v>
      </c>
      <c r="M603" s="207"/>
    </row>
    <row r="604" spans="1:13" s="97" customFormat="1" ht="15.75">
      <c r="A604" s="286">
        <v>45342</v>
      </c>
      <c r="B604" s="196" t="s">
        <v>17</v>
      </c>
      <c r="C604" s="51" t="s">
        <v>38</v>
      </c>
      <c r="D604" s="316" t="s">
        <v>8</v>
      </c>
      <c r="E604" s="441">
        <v>5000</v>
      </c>
      <c r="F604" s="307">
        <f t="shared" si="10"/>
        <v>7.6536332945294125</v>
      </c>
      <c r="G604" s="102" t="s">
        <v>671</v>
      </c>
      <c r="H604" s="45"/>
      <c r="I604" s="379" t="s">
        <v>16</v>
      </c>
      <c r="J604" s="224" t="s">
        <v>21</v>
      </c>
      <c r="K604" s="418" t="s">
        <v>820</v>
      </c>
      <c r="L604" s="308">
        <v>653.28449999999998</v>
      </c>
      <c r="M604" s="248"/>
    </row>
    <row r="605" spans="1:13" s="97" customFormat="1" ht="15.75">
      <c r="A605" s="286">
        <v>45342</v>
      </c>
      <c r="B605" s="196" t="s">
        <v>17</v>
      </c>
      <c r="C605" s="51" t="s">
        <v>38</v>
      </c>
      <c r="D605" s="316" t="s">
        <v>8</v>
      </c>
      <c r="E605" s="441">
        <v>5000</v>
      </c>
      <c r="F605" s="307">
        <f t="shared" si="10"/>
        <v>7.6536332945294125</v>
      </c>
      <c r="G605" s="102" t="s">
        <v>672</v>
      </c>
      <c r="H605" s="45"/>
      <c r="I605" s="379" t="s">
        <v>15</v>
      </c>
      <c r="J605" s="224" t="s">
        <v>21</v>
      </c>
      <c r="K605" s="418" t="s">
        <v>820</v>
      </c>
      <c r="L605" s="308">
        <v>653.28449999999998</v>
      </c>
      <c r="M605" s="248"/>
    </row>
    <row r="606" spans="1:13" s="97" customFormat="1" ht="15.75">
      <c r="A606" s="286">
        <v>45342</v>
      </c>
      <c r="B606" s="196" t="s">
        <v>17</v>
      </c>
      <c r="C606" s="51" t="s">
        <v>38</v>
      </c>
      <c r="D606" s="316" t="s">
        <v>6</v>
      </c>
      <c r="E606" s="441">
        <v>5000</v>
      </c>
      <c r="F606" s="307">
        <f t="shared" si="10"/>
        <v>7.6536332945294125</v>
      </c>
      <c r="G606" s="102" t="s">
        <v>673</v>
      </c>
      <c r="H606" s="45"/>
      <c r="I606" s="270" t="s">
        <v>74</v>
      </c>
      <c r="J606" s="224" t="s">
        <v>21</v>
      </c>
      <c r="K606" s="418" t="s">
        <v>820</v>
      </c>
      <c r="L606" s="308">
        <v>653.28449999999998</v>
      </c>
      <c r="M606" s="248"/>
    </row>
    <row r="607" spans="1:13" s="97" customFormat="1" ht="15.75">
      <c r="A607" s="286">
        <v>45342</v>
      </c>
      <c r="B607" s="196" t="s">
        <v>17</v>
      </c>
      <c r="C607" s="51" t="s">
        <v>38</v>
      </c>
      <c r="D607" s="316" t="s">
        <v>5</v>
      </c>
      <c r="E607" s="441">
        <v>5000</v>
      </c>
      <c r="F607" s="307">
        <f t="shared" si="10"/>
        <v>7.6536332945294125</v>
      </c>
      <c r="G607" s="102" t="s">
        <v>674</v>
      </c>
      <c r="H607" s="45"/>
      <c r="I607" s="379" t="s">
        <v>12</v>
      </c>
      <c r="J607" s="224" t="s">
        <v>21</v>
      </c>
      <c r="K607" s="418" t="s">
        <v>820</v>
      </c>
      <c r="L607" s="308">
        <v>653.28449999999998</v>
      </c>
      <c r="M607" s="248"/>
    </row>
    <row r="608" spans="1:13" s="97" customFormat="1" ht="15.75">
      <c r="A608" s="286">
        <v>45342</v>
      </c>
      <c r="B608" s="196" t="s">
        <v>17</v>
      </c>
      <c r="C608" s="51" t="s">
        <v>38</v>
      </c>
      <c r="D608" s="316" t="s">
        <v>7</v>
      </c>
      <c r="E608" s="441">
        <v>2500</v>
      </c>
      <c r="F608" s="307">
        <f t="shared" si="10"/>
        <v>3.8268166472647063</v>
      </c>
      <c r="G608" s="102" t="s">
        <v>675</v>
      </c>
      <c r="H608" s="45"/>
      <c r="I608" s="379" t="s">
        <v>13</v>
      </c>
      <c r="J608" s="224" t="s">
        <v>21</v>
      </c>
      <c r="K608" s="418" t="s">
        <v>820</v>
      </c>
      <c r="L608" s="308">
        <v>653.28449999999998</v>
      </c>
      <c r="M608" s="248"/>
    </row>
    <row r="609" spans="1:13" s="97" customFormat="1" ht="15.75">
      <c r="A609" s="286">
        <v>45342</v>
      </c>
      <c r="B609" s="196" t="s">
        <v>17</v>
      </c>
      <c r="C609" s="51" t="s">
        <v>38</v>
      </c>
      <c r="D609" s="316" t="s">
        <v>6</v>
      </c>
      <c r="E609" s="474">
        <v>2500</v>
      </c>
      <c r="F609" s="307">
        <f t="shared" si="10"/>
        <v>3.8268166472647063</v>
      </c>
      <c r="G609" s="102" t="s">
        <v>676</v>
      </c>
      <c r="H609" s="45"/>
      <c r="I609" s="379" t="s">
        <v>11</v>
      </c>
      <c r="J609" s="224" t="s">
        <v>21</v>
      </c>
      <c r="K609" s="418" t="s">
        <v>820</v>
      </c>
      <c r="L609" s="308">
        <v>653.28449999999998</v>
      </c>
      <c r="M609" s="248"/>
    </row>
    <row r="610" spans="1:13" s="97" customFormat="1" ht="15.75">
      <c r="A610" s="286">
        <v>45342</v>
      </c>
      <c r="B610" s="196" t="s">
        <v>17</v>
      </c>
      <c r="C610" s="51" t="s">
        <v>38</v>
      </c>
      <c r="D610" s="316" t="s">
        <v>6</v>
      </c>
      <c r="E610" s="274">
        <v>2500</v>
      </c>
      <c r="F610" s="307">
        <f t="shared" si="10"/>
        <v>3.8268166472647063</v>
      </c>
      <c r="G610" s="102" t="s">
        <v>677</v>
      </c>
      <c r="H610" s="45"/>
      <c r="I610" s="379" t="s">
        <v>54</v>
      </c>
      <c r="J610" s="224" t="s">
        <v>21</v>
      </c>
      <c r="K610" s="418" t="s">
        <v>820</v>
      </c>
      <c r="L610" s="308">
        <v>653.28449999999998</v>
      </c>
      <c r="M610" s="248"/>
    </row>
    <row r="611" spans="1:13" s="97" customFormat="1" ht="15.75">
      <c r="A611" s="286">
        <v>45342</v>
      </c>
      <c r="B611" s="196" t="s">
        <v>17</v>
      </c>
      <c r="C611" s="51" t="s">
        <v>38</v>
      </c>
      <c r="D611" s="316" t="s">
        <v>6</v>
      </c>
      <c r="E611" s="473">
        <v>2500</v>
      </c>
      <c r="F611" s="307">
        <f t="shared" si="10"/>
        <v>3.8268166472647063</v>
      </c>
      <c r="G611" s="102" t="s">
        <v>678</v>
      </c>
      <c r="H611" s="45"/>
      <c r="I611" s="394" t="s">
        <v>257</v>
      </c>
      <c r="J611" s="224" t="s">
        <v>21</v>
      </c>
      <c r="K611" s="418" t="s">
        <v>820</v>
      </c>
      <c r="L611" s="308">
        <v>653.28449999999998</v>
      </c>
      <c r="M611" s="248"/>
    </row>
    <row r="612" spans="1:13" s="97" customFormat="1" ht="15.75">
      <c r="A612" s="286">
        <v>45342</v>
      </c>
      <c r="B612" s="196" t="s">
        <v>17</v>
      </c>
      <c r="C612" s="51" t="s">
        <v>38</v>
      </c>
      <c r="D612" s="316" t="s">
        <v>5</v>
      </c>
      <c r="E612" s="441">
        <v>2500</v>
      </c>
      <c r="F612" s="307">
        <f t="shared" si="10"/>
        <v>3.8268166472647063</v>
      </c>
      <c r="G612" s="102" t="s">
        <v>679</v>
      </c>
      <c r="H612" s="45"/>
      <c r="I612" s="379" t="s">
        <v>24</v>
      </c>
      <c r="J612" s="224" t="s">
        <v>21</v>
      </c>
      <c r="K612" s="418" t="s">
        <v>820</v>
      </c>
      <c r="L612" s="308">
        <v>653.28449999999998</v>
      </c>
      <c r="M612" s="248"/>
    </row>
    <row r="613" spans="1:13" s="97" customFormat="1" ht="15.75">
      <c r="A613" s="286">
        <v>45342</v>
      </c>
      <c r="B613" s="196" t="s">
        <v>17</v>
      </c>
      <c r="C613" s="51" t="s">
        <v>38</v>
      </c>
      <c r="D613" s="316" t="s">
        <v>5</v>
      </c>
      <c r="E613" s="441">
        <v>2500</v>
      </c>
      <c r="F613" s="307">
        <f t="shared" si="10"/>
        <v>3.8268166472647063</v>
      </c>
      <c r="G613" s="102" t="s">
        <v>680</v>
      </c>
      <c r="H613" s="45"/>
      <c r="I613" s="379" t="s">
        <v>102</v>
      </c>
      <c r="J613" s="224" t="s">
        <v>21</v>
      </c>
      <c r="K613" s="418" t="s">
        <v>820</v>
      </c>
      <c r="L613" s="308">
        <v>653.28449999999998</v>
      </c>
      <c r="M613" s="248"/>
    </row>
    <row r="614" spans="1:13" s="97" customFormat="1" ht="15.75">
      <c r="A614" s="286">
        <v>45342</v>
      </c>
      <c r="B614" s="196" t="s">
        <v>17</v>
      </c>
      <c r="C614" s="51" t="s">
        <v>38</v>
      </c>
      <c r="D614" s="316" t="s">
        <v>5</v>
      </c>
      <c r="E614" s="441">
        <v>2500</v>
      </c>
      <c r="F614" s="307">
        <f t="shared" si="10"/>
        <v>3.8268166472647063</v>
      </c>
      <c r="G614" s="102" t="s">
        <v>681</v>
      </c>
      <c r="H614" s="45"/>
      <c r="I614" s="379" t="s">
        <v>122</v>
      </c>
      <c r="J614" s="224" t="s">
        <v>21</v>
      </c>
      <c r="K614" s="418" t="s">
        <v>820</v>
      </c>
      <c r="L614" s="308">
        <v>653.28449999999998</v>
      </c>
      <c r="M614" s="248"/>
    </row>
    <row r="615" spans="1:13" s="97" customFormat="1" ht="15.75">
      <c r="A615" s="286">
        <v>45342</v>
      </c>
      <c r="B615" s="196" t="s">
        <v>17</v>
      </c>
      <c r="C615" s="45" t="s">
        <v>38</v>
      </c>
      <c r="D615" s="316" t="s">
        <v>5</v>
      </c>
      <c r="E615" s="441">
        <v>2500</v>
      </c>
      <c r="F615" s="307">
        <f t="shared" si="10"/>
        <v>3.8268166472647063</v>
      </c>
      <c r="G615" s="102" t="s">
        <v>682</v>
      </c>
      <c r="H615" s="45"/>
      <c r="I615" s="379" t="s">
        <v>42</v>
      </c>
      <c r="J615" s="224" t="s">
        <v>21</v>
      </c>
      <c r="K615" s="418" t="s">
        <v>820</v>
      </c>
      <c r="L615" s="308">
        <v>653.28449999999998</v>
      </c>
      <c r="M615" s="248"/>
    </row>
    <row r="616" spans="1:13" s="97" customFormat="1" ht="15.75">
      <c r="A616" s="286">
        <v>45342</v>
      </c>
      <c r="B616" s="196" t="s">
        <v>17</v>
      </c>
      <c r="C616" s="51" t="s">
        <v>38</v>
      </c>
      <c r="D616" s="316" t="s">
        <v>9</v>
      </c>
      <c r="E616" s="423">
        <v>2500</v>
      </c>
      <c r="F616" s="307">
        <f t="shared" si="10"/>
        <v>4.241313789359392</v>
      </c>
      <c r="G616" s="102" t="s">
        <v>683</v>
      </c>
      <c r="H616" s="45"/>
      <c r="I616" s="379" t="s">
        <v>243</v>
      </c>
      <c r="J616" s="224" t="s">
        <v>21</v>
      </c>
      <c r="K616" s="418" t="s">
        <v>821</v>
      </c>
      <c r="L616" s="308">
        <v>589.44000000000005</v>
      </c>
      <c r="M616" s="248"/>
    </row>
    <row r="617" spans="1:13" s="97" customFormat="1" ht="15.75">
      <c r="A617" s="286">
        <v>45342</v>
      </c>
      <c r="B617" s="196" t="s">
        <v>17</v>
      </c>
      <c r="C617" s="45" t="s">
        <v>38</v>
      </c>
      <c r="D617" s="316" t="s">
        <v>9</v>
      </c>
      <c r="E617" s="423">
        <v>2500</v>
      </c>
      <c r="F617" s="307">
        <f t="shared" si="10"/>
        <v>4.241313789359392</v>
      </c>
      <c r="G617" s="102" t="s">
        <v>684</v>
      </c>
      <c r="H617" s="45"/>
      <c r="I617" s="379" t="s">
        <v>14</v>
      </c>
      <c r="J617" s="224" t="s">
        <v>21</v>
      </c>
      <c r="K617" s="418" t="s">
        <v>821</v>
      </c>
      <c r="L617" s="308">
        <v>589.44000000000005</v>
      </c>
      <c r="M617" s="248"/>
    </row>
    <row r="618" spans="1:13" s="97" customFormat="1" ht="15.75">
      <c r="A618" s="286">
        <v>45342</v>
      </c>
      <c r="B618" s="197" t="s">
        <v>43</v>
      </c>
      <c r="C618" s="39" t="s">
        <v>53</v>
      </c>
      <c r="D618" s="42" t="s">
        <v>8</v>
      </c>
      <c r="E618" s="428">
        <v>2900</v>
      </c>
      <c r="F618" s="307">
        <f t="shared" si="10"/>
        <v>4.4391073108270591</v>
      </c>
      <c r="G618" s="102" t="s">
        <v>285</v>
      </c>
      <c r="H618" s="331"/>
      <c r="I618" s="394" t="s">
        <v>16</v>
      </c>
      <c r="J618" s="224" t="s">
        <v>21</v>
      </c>
      <c r="K618" s="418" t="s">
        <v>820</v>
      </c>
      <c r="L618" s="308">
        <v>653.28449999999998</v>
      </c>
      <c r="M618" s="248"/>
    </row>
    <row r="619" spans="1:13" s="97" customFormat="1" ht="15.75" customHeight="1">
      <c r="A619" s="306">
        <v>45342</v>
      </c>
      <c r="B619" s="201" t="s">
        <v>43</v>
      </c>
      <c r="C619" s="329" t="s">
        <v>53</v>
      </c>
      <c r="D619" s="329" t="s">
        <v>8</v>
      </c>
      <c r="E619" s="478">
        <v>1700</v>
      </c>
      <c r="F619" s="307">
        <f t="shared" si="10"/>
        <v>2.6022353201400001</v>
      </c>
      <c r="G619" s="362" t="s">
        <v>276</v>
      </c>
      <c r="H619" s="331"/>
      <c r="I619" s="323" t="s">
        <v>15</v>
      </c>
      <c r="J619" s="224" t="s">
        <v>21</v>
      </c>
      <c r="K619" s="418" t="s">
        <v>820</v>
      </c>
      <c r="L619" s="308">
        <v>653.28449999999998</v>
      </c>
      <c r="M619" s="248"/>
    </row>
    <row r="620" spans="1:13" s="97" customFormat="1" ht="15.75">
      <c r="A620" s="286">
        <v>45342</v>
      </c>
      <c r="B620" s="41" t="s">
        <v>43</v>
      </c>
      <c r="C620" s="340" t="s">
        <v>53</v>
      </c>
      <c r="D620" s="42" t="s">
        <v>7</v>
      </c>
      <c r="E620" s="428">
        <v>1950</v>
      </c>
      <c r="F620" s="307">
        <f t="shared" si="10"/>
        <v>2.9849169848664712</v>
      </c>
      <c r="G620" s="102" t="s">
        <v>59</v>
      </c>
      <c r="H620" s="231"/>
      <c r="I620" s="255" t="s">
        <v>13</v>
      </c>
      <c r="J620" s="224" t="s">
        <v>21</v>
      </c>
      <c r="K620" s="418" t="s">
        <v>820</v>
      </c>
      <c r="L620" s="308">
        <v>653.28449999999998</v>
      </c>
      <c r="M620" s="248"/>
    </row>
    <row r="621" spans="1:13" s="97" customFormat="1" ht="15.75">
      <c r="A621" s="286">
        <v>45342</v>
      </c>
      <c r="B621" s="197" t="s">
        <v>53</v>
      </c>
      <c r="C621" s="87" t="s">
        <v>53</v>
      </c>
      <c r="D621" s="349" t="s">
        <v>6</v>
      </c>
      <c r="E621" s="277">
        <v>1900</v>
      </c>
      <c r="F621" s="307">
        <f t="shared" si="10"/>
        <v>2.9083806519211768</v>
      </c>
      <c r="G621" s="291" t="s">
        <v>60</v>
      </c>
      <c r="H621" s="231"/>
      <c r="I621" s="270" t="s">
        <v>74</v>
      </c>
      <c r="J621" s="224" t="s">
        <v>21</v>
      </c>
      <c r="K621" s="418" t="s">
        <v>820</v>
      </c>
      <c r="L621" s="308">
        <v>653.28449999999998</v>
      </c>
      <c r="M621" s="248"/>
    </row>
    <row r="622" spans="1:13" s="97" customFormat="1" ht="15.75">
      <c r="A622" s="286">
        <v>45342</v>
      </c>
      <c r="B622" s="41" t="s">
        <v>44</v>
      </c>
      <c r="C622" s="39" t="s">
        <v>272</v>
      </c>
      <c r="D622" s="349" t="s">
        <v>6</v>
      </c>
      <c r="E622" s="277">
        <v>5000</v>
      </c>
      <c r="F622" s="307">
        <f t="shared" si="10"/>
        <v>7.6536332945294125</v>
      </c>
      <c r="G622" s="291" t="s">
        <v>60</v>
      </c>
      <c r="H622" s="298"/>
      <c r="I622" s="270" t="s">
        <v>74</v>
      </c>
      <c r="J622" s="224" t="s">
        <v>21</v>
      </c>
      <c r="K622" s="418" t="s">
        <v>820</v>
      </c>
      <c r="L622" s="308">
        <v>653.28449999999998</v>
      </c>
      <c r="M622" s="248"/>
    </row>
    <row r="623" spans="1:13" s="97" customFormat="1" ht="15.75" customHeight="1">
      <c r="A623" s="286">
        <v>45342</v>
      </c>
      <c r="B623" s="41" t="s">
        <v>45</v>
      </c>
      <c r="C623" s="39" t="s">
        <v>272</v>
      </c>
      <c r="D623" s="349" t="s">
        <v>6</v>
      </c>
      <c r="E623" s="277">
        <v>10000</v>
      </c>
      <c r="F623" s="307">
        <f t="shared" si="10"/>
        <v>15.307266589058825</v>
      </c>
      <c r="G623" s="291" t="s">
        <v>83</v>
      </c>
      <c r="H623" s="331"/>
      <c r="I623" s="270" t="s">
        <v>74</v>
      </c>
      <c r="J623" s="224" t="s">
        <v>21</v>
      </c>
      <c r="K623" s="418" t="s">
        <v>820</v>
      </c>
      <c r="L623" s="308">
        <v>653.28449999999998</v>
      </c>
      <c r="M623" s="248"/>
    </row>
    <row r="624" spans="1:13" s="97" customFormat="1" ht="15.75">
      <c r="A624" s="286">
        <v>45342</v>
      </c>
      <c r="B624" s="41" t="s">
        <v>45</v>
      </c>
      <c r="C624" s="39" t="s">
        <v>272</v>
      </c>
      <c r="D624" s="42" t="s">
        <v>6</v>
      </c>
      <c r="E624" s="428">
        <v>10000</v>
      </c>
      <c r="F624" s="307">
        <f t="shared" si="10"/>
        <v>15.307266589058825</v>
      </c>
      <c r="G624" s="335" t="s">
        <v>439</v>
      </c>
      <c r="H624" s="231"/>
      <c r="I624" s="285" t="s">
        <v>11</v>
      </c>
      <c r="J624" s="224" t="s">
        <v>21</v>
      </c>
      <c r="K624" s="418" t="s">
        <v>820</v>
      </c>
      <c r="L624" s="308">
        <v>653.28449999999998</v>
      </c>
      <c r="M624" s="248"/>
    </row>
    <row r="625" spans="1:13" s="97" customFormat="1" ht="15.75">
      <c r="A625" s="286">
        <v>45342</v>
      </c>
      <c r="B625" s="41" t="s">
        <v>44</v>
      </c>
      <c r="C625" s="39" t="s">
        <v>272</v>
      </c>
      <c r="D625" s="42" t="s">
        <v>6</v>
      </c>
      <c r="E625" s="428">
        <v>5000</v>
      </c>
      <c r="F625" s="307">
        <f t="shared" si="10"/>
        <v>7.6536332945294125</v>
      </c>
      <c r="G625" s="335" t="s">
        <v>127</v>
      </c>
      <c r="H625" s="231"/>
      <c r="I625" s="285" t="s">
        <v>11</v>
      </c>
      <c r="J625" s="224" t="s">
        <v>21</v>
      </c>
      <c r="K625" s="418" t="s">
        <v>820</v>
      </c>
      <c r="L625" s="308">
        <v>653.28449999999998</v>
      </c>
      <c r="M625" s="248"/>
    </row>
    <row r="626" spans="1:13" s="97" customFormat="1" ht="15.75">
      <c r="A626" s="286">
        <v>45342</v>
      </c>
      <c r="B626" s="41" t="s">
        <v>43</v>
      </c>
      <c r="C626" s="39" t="s">
        <v>53</v>
      </c>
      <c r="D626" s="42" t="s">
        <v>6</v>
      </c>
      <c r="E626" s="428">
        <v>2000</v>
      </c>
      <c r="F626" s="307">
        <f t="shared" si="10"/>
        <v>3.0614533178117651</v>
      </c>
      <c r="G626" s="335" t="s">
        <v>127</v>
      </c>
      <c r="H626" s="231"/>
      <c r="I626" s="285" t="s">
        <v>11</v>
      </c>
      <c r="J626" s="224" t="s">
        <v>21</v>
      </c>
      <c r="K626" s="418" t="s">
        <v>820</v>
      </c>
      <c r="L626" s="308">
        <v>653.28449999999998</v>
      </c>
      <c r="M626" s="248"/>
    </row>
    <row r="627" spans="1:13" s="97" customFormat="1" ht="15.75">
      <c r="A627" s="286">
        <v>45342</v>
      </c>
      <c r="B627" s="41" t="s">
        <v>43</v>
      </c>
      <c r="C627" s="39" t="s">
        <v>53</v>
      </c>
      <c r="D627" s="42" t="s">
        <v>5</v>
      </c>
      <c r="E627" s="456">
        <v>2400</v>
      </c>
      <c r="F627" s="307">
        <f t="shared" si="10"/>
        <v>3.673743981374118</v>
      </c>
      <c r="G627" s="102" t="s">
        <v>56</v>
      </c>
      <c r="H627" s="231"/>
      <c r="I627" s="323" t="s">
        <v>42</v>
      </c>
      <c r="J627" s="224" t="s">
        <v>21</v>
      </c>
      <c r="K627" s="418" t="s">
        <v>820</v>
      </c>
      <c r="L627" s="308">
        <v>653.28449999999998</v>
      </c>
      <c r="M627" s="248"/>
    </row>
    <row r="628" spans="1:13" s="97" customFormat="1" ht="15.75">
      <c r="A628" s="286">
        <v>45342</v>
      </c>
      <c r="B628" s="41" t="s">
        <v>43</v>
      </c>
      <c r="C628" s="39" t="s">
        <v>53</v>
      </c>
      <c r="D628" s="42" t="s">
        <v>9</v>
      </c>
      <c r="E628" s="425">
        <v>2800</v>
      </c>
      <c r="F628" s="307">
        <f t="shared" si="10"/>
        <v>4.7502714440825189</v>
      </c>
      <c r="G628" s="102" t="s">
        <v>55</v>
      </c>
      <c r="H628" s="287"/>
      <c r="I628" s="285" t="s">
        <v>14</v>
      </c>
      <c r="J628" s="224" t="s">
        <v>21</v>
      </c>
      <c r="K628" s="418" t="s">
        <v>821</v>
      </c>
      <c r="L628" s="308">
        <v>589.44000000000005</v>
      </c>
      <c r="M628" s="248"/>
    </row>
    <row r="629" spans="1:13" s="97" customFormat="1" ht="15.75">
      <c r="A629" s="304">
        <v>45342</v>
      </c>
      <c r="B629" s="41" t="s">
        <v>43</v>
      </c>
      <c r="C629" s="39" t="s">
        <v>53</v>
      </c>
      <c r="D629" s="42" t="s">
        <v>5</v>
      </c>
      <c r="E629" s="273">
        <v>3600</v>
      </c>
      <c r="F629" s="307">
        <f t="shared" si="10"/>
        <v>5.5106159720611769</v>
      </c>
      <c r="G629" s="335" t="s">
        <v>58</v>
      </c>
      <c r="H629" s="287"/>
      <c r="I629" s="255" t="s">
        <v>12</v>
      </c>
      <c r="J629" s="224" t="s">
        <v>21</v>
      </c>
      <c r="K629" s="418" t="s">
        <v>820</v>
      </c>
      <c r="L629" s="308">
        <v>653.28449999999998</v>
      </c>
      <c r="M629" s="248"/>
    </row>
    <row r="630" spans="1:13" s="97" customFormat="1" ht="15.75">
      <c r="A630" s="286">
        <v>45342</v>
      </c>
      <c r="B630" s="41" t="s">
        <v>383</v>
      </c>
      <c r="C630" s="39" t="s">
        <v>53</v>
      </c>
      <c r="D630" s="42" t="s">
        <v>5</v>
      </c>
      <c r="E630" s="428">
        <v>3000</v>
      </c>
      <c r="F630" s="307">
        <f t="shared" si="10"/>
        <v>4.5921799767176479</v>
      </c>
      <c r="G630" s="335" t="s">
        <v>386</v>
      </c>
      <c r="H630" s="36">
        <v>5</v>
      </c>
      <c r="I630" s="285" t="s">
        <v>24</v>
      </c>
      <c r="J630" s="224" t="s">
        <v>21</v>
      </c>
      <c r="K630" s="418" t="s">
        <v>820</v>
      </c>
      <c r="L630" s="308">
        <v>653.28449999999998</v>
      </c>
      <c r="M630" s="248"/>
    </row>
    <row r="631" spans="1:13" s="97" customFormat="1" ht="15.75">
      <c r="A631" s="286">
        <v>45342</v>
      </c>
      <c r="B631" s="41" t="s">
        <v>43</v>
      </c>
      <c r="C631" s="39" t="s">
        <v>53</v>
      </c>
      <c r="D631" s="252" t="s">
        <v>6</v>
      </c>
      <c r="E631" s="273">
        <v>2000</v>
      </c>
      <c r="F631" s="307">
        <f t="shared" si="10"/>
        <v>3.0614533178117651</v>
      </c>
      <c r="G631" s="335" t="s">
        <v>90</v>
      </c>
      <c r="H631" s="231"/>
      <c r="I631" s="255" t="s">
        <v>54</v>
      </c>
      <c r="J631" s="224" t="s">
        <v>21</v>
      </c>
      <c r="K631" s="418" t="s">
        <v>820</v>
      </c>
      <c r="L631" s="308">
        <v>653.28449999999998</v>
      </c>
      <c r="M631" s="248"/>
    </row>
    <row r="632" spans="1:13" s="97" customFormat="1" ht="15.75">
      <c r="A632" s="286">
        <v>45342</v>
      </c>
      <c r="B632" s="41" t="s">
        <v>823</v>
      </c>
      <c r="C632" s="87" t="s">
        <v>10</v>
      </c>
      <c r="D632" s="252" t="s">
        <v>113</v>
      </c>
      <c r="E632" s="273">
        <v>5000</v>
      </c>
      <c r="F632" s="307">
        <f t="shared" si="10"/>
        <v>7.6536332945294125</v>
      </c>
      <c r="G632" s="336" t="s">
        <v>135</v>
      </c>
      <c r="H632" s="223"/>
      <c r="I632" s="255" t="s">
        <v>54</v>
      </c>
      <c r="J632" s="224" t="s">
        <v>21</v>
      </c>
      <c r="K632" s="418" t="s">
        <v>820</v>
      </c>
      <c r="L632" s="308">
        <v>653.28449999999998</v>
      </c>
      <c r="M632" s="248"/>
    </row>
    <row r="633" spans="1:13" s="97" customFormat="1" ht="15.75">
      <c r="A633" s="286">
        <v>45342</v>
      </c>
      <c r="B633" s="41" t="s">
        <v>250</v>
      </c>
      <c r="C633" s="39" t="s">
        <v>53</v>
      </c>
      <c r="D633" s="252" t="s">
        <v>5</v>
      </c>
      <c r="E633" s="428">
        <v>3500</v>
      </c>
      <c r="F633" s="307">
        <f t="shared" si="10"/>
        <v>5.357543306170589</v>
      </c>
      <c r="G633" s="336" t="s">
        <v>353</v>
      </c>
      <c r="H633" s="293"/>
      <c r="I633" s="255" t="s">
        <v>102</v>
      </c>
      <c r="J633" s="224" t="s">
        <v>21</v>
      </c>
      <c r="K633" s="418" t="s">
        <v>820</v>
      </c>
      <c r="L633" s="308">
        <v>653.28449999999998</v>
      </c>
      <c r="M633" s="248"/>
    </row>
    <row r="634" spans="1:13" s="97" customFormat="1" ht="15.75">
      <c r="A634" s="286">
        <v>45342</v>
      </c>
      <c r="B634" s="41" t="s">
        <v>43</v>
      </c>
      <c r="C634" s="39" t="s">
        <v>53</v>
      </c>
      <c r="D634" s="252" t="s">
        <v>5</v>
      </c>
      <c r="E634" s="428">
        <v>2000</v>
      </c>
      <c r="F634" s="307">
        <f t="shared" si="10"/>
        <v>3.0614533178117651</v>
      </c>
      <c r="G634" s="335" t="s">
        <v>354</v>
      </c>
      <c r="H634" s="331"/>
      <c r="I634" s="255" t="s">
        <v>102</v>
      </c>
      <c r="J634" s="224" t="s">
        <v>21</v>
      </c>
      <c r="K634" s="418" t="s">
        <v>820</v>
      </c>
      <c r="L634" s="308">
        <v>653.28449999999998</v>
      </c>
      <c r="M634" s="248"/>
    </row>
    <row r="635" spans="1:13" s="97" customFormat="1" ht="15.75">
      <c r="A635" s="286">
        <v>45342</v>
      </c>
      <c r="B635" s="41" t="s">
        <v>44</v>
      </c>
      <c r="C635" s="39" t="s">
        <v>272</v>
      </c>
      <c r="D635" s="252" t="s">
        <v>5</v>
      </c>
      <c r="E635" s="428">
        <v>5000</v>
      </c>
      <c r="F635" s="307">
        <f t="shared" si="10"/>
        <v>7.6536332945294125</v>
      </c>
      <c r="G635" s="336" t="s">
        <v>354</v>
      </c>
      <c r="H635" s="331"/>
      <c r="I635" s="255" t="s">
        <v>102</v>
      </c>
      <c r="J635" s="224" t="s">
        <v>21</v>
      </c>
      <c r="K635" s="418" t="s">
        <v>820</v>
      </c>
      <c r="L635" s="308">
        <v>653.28449999999998</v>
      </c>
      <c r="M635" s="248"/>
    </row>
    <row r="636" spans="1:13" s="97" customFormat="1" ht="15.75">
      <c r="A636" s="286">
        <v>45342</v>
      </c>
      <c r="B636" s="41" t="s">
        <v>45</v>
      </c>
      <c r="C636" s="39" t="s">
        <v>272</v>
      </c>
      <c r="D636" s="252" t="s">
        <v>5</v>
      </c>
      <c r="E636" s="428">
        <v>10000</v>
      </c>
      <c r="F636" s="307">
        <f t="shared" si="10"/>
        <v>15.307266589058825</v>
      </c>
      <c r="G636" s="336" t="s">
        <v>355</v>
      </c>
      <c r="H636" s="331"/>
      <c r="I636" s="255" t="s">
        <v>102</v>
      </c>
      <c r="J636" s="224" t="s">
        <v>21</v>
      </c>
      <c r="K636" s="418" t="s">
        <v>820</v>
      </c>
      <c r="L636" s="308">
        <v>653.28449999999998</v>
      </c>
      <c r="M636" s="248"/>
    </row>
    <row r="637" spans="1:13" s="97" customFormat="1" ht="15.75">
      <c r="A637" s="286">
        <v>45342</v>
      </c>
      <c r="B637" s="41" t="s">
        <v>43</v>
      </c>
      <c r="C637" s="36" t="s">
        <v>53</v>
      </c>
      <c r="D637" s="42" t="s">
        <v>6</v>
      </c>
      <c r="E637" s="273">
        <v>1400</v>
      </c>
      <c r="F637" s="307">
        <f t="shared" si="10"/>
        <v>2.1430173224682356</v>
      </c>
      <c r="G637" s="367" t="s">
        <v>156</v>
      </c>
      <c r="H637" s="321"/>
      <c r="I637" s="394" t="s">
        <v>257</v>
      </c>
      <c r="J637" s="224" t="s">
        <v>21</v>
      </c>
      <c r="K637" s="418" t="s">
        <v>820</v>
      </c>
      <c r="L637" s="308">
        <v>653.28449999999998</v>
      </c>
      <c r="M637" s="207"/>
    </row>
    <row r="638" spans="1:13" s="97" customFormat="1" ht="15.75">
      <c r="A638" s="286">
        <v>45342</v>
      </c>
      <c r="B638" s="41" t="s">
        <v>43</v>
      </c>
      <c r="C638" s="39" t="s">
        <v>53</v>
      </c>
      <c r="D638" s="42" t="s">
        <v>5</v>
      </c>
      <c r="E638" s="457">
        <v>1950</v>
      </c>
      <c r="F638" s="307">
        <f t="shared" si="10"/>
        <v>2.9849169848664712</v>
      </c>
      <c r="G638" s="402" t="s">
        <v>255</v>
      </c>
      <c r="H638" s="321"/>
      <c r="I638" s="270" t="s">
        <v>122</v>
      </c>
      <c r="J638" s="224" t="s">
        <v>21</v>
      </c>
      <c r="K638" s="418" t="s">
        <v>820</v>
      </c>
      <c r="L638" s="308">
        <v>653.28449999999998</v>
      </c>
      <c r="M638" s="207"/>
    </row>
    <row r="639" spans="1:13" s="97" customFormat="1" ht="15.75">
      <c r="A639" s="286">
        <v>45342</v>
      </c>
      <c r="B639" s="41" t="s">
        <v>43</v>
      </c>
      <c r="C639" s="39" t="s">
        <v>53</v>
      </c>
      <c r="D639" s="42" t="s">
        <v>5</v>
      </c>
      <c r="E639" s="456">
        <v>1600</v>
      </c>
      <c r="F639" s="307">
        <f t="shared" si="10"/>
        <v>2.4491626542494123</v>
      </c>
      <c r="G639" s="336" t="s">
        <v>329</v>
      </c>
      <c r="H639" s="320"/>
      <c r="I639" s="394" t="s">
        <v>289</v>
      </c>
      <c r="J639" s="224" t="s">
        <v>21</v>
      </c>
      <c r="K639" s="418" t="s">
        <v>820</v>
      </c>
      <c r="L639" s="308">
        <v>653.28449999999998</v>
      </c>
      <c r="M639" s="207"/>
    </row>
    <row r="640" spans="1:13" s="97" customFormat="1" ht="15.75">
      <c r="A640" s="286">
        <v>45343</v>
      </c>
      <c r="B640" s="196" t="s">
        <v>17</v>
      </c>
      <c r="C640" s="51" t="s">
        <v>38</v>
      </c>
      <c r="D640" s="316" t="s">
        <v>8</v>
      </c>
      <c r="E640" s="441">
        <v>5000</v>
      </c>
      <c r="F640" s="307">
        <f t="shared" si="10"/>
        <v>7.6536332945294125</v>
      </c>
      <c r="G640" s="367" t="s">
        <v>685</v>
      </c>
      <c r="H640" s="45"/>
      <c r="I640" s="379" t="s">
        <v>16</v>
      </c>
      <c r="J640" s="224" t="s">
        <v>21</v>
      </c>
      <c r="K640" s="418" t="s">
        <v>820</v>
      </c>
      <c r="L640" s="308">
        <v>653.28449999999998</v>
      </c>
      <c r="M640" s="248"/>
    </row>
    <row r="641" spans="1:13" s="97" customFormat="1" ht="15.75">
      <c r="A641" s="286">
        <v>45343</v>
      </c>
      <c r="B641" s="196" t="s">
        <v>17</v>
      </c>
      <c r="C641" s="51" t="s">
        <v>38</v>
      </c>
      <c r="D641" s="316" t="s">
        <v>8</v>
      </c>
      <c r="E641" s="441">
        <v>5000</v>
      </c>
      <c r="F641" s="307">
        <f t="shared" si="10"/>
        <v>7.6536332945294125</v>
      </c>
      <c r="G641" s="367" t="s">
        <v>686</v>
      </c>
      <c r="H641" s="45"/>
      <c r="I641" s="379" t="s">
        <v>15</v>
      </c>
      <c r="J641" s="224" t="s">
        <v>21</v>
      </c>
      <c r="K641" s="418" t="s">
        <v>820</v>
      </c>
      <c r="L641" s="308">
        <v>653.28449999999998</v>
      </c>
      <c r="M641" s="248"/>
    </row>
    <row r="642" spans="1:13" s="97" customFormat="1" ht="15.75">
      <c r="A642" s="286">
        <v>45343</v>
      </c>
      <c r="B642" s="196" t="s">
        <v>17</v>
      </c>
      <c r="C642" s="51" t="s">
        <v>38</v>
      </c>
      <c r="D642" s="316" t="s">
        <v>6</v>
      </c>
      <c r="E642" s="441">
        <v>5000</v>
      </c>
      <c r="F642" s="307">
        <f t="shared" si="10"/>
        <v>7.6536332945294125</v>
      </c>
      <c r="G642" s="102" t="s">
        <v>687</v>
      </c>
      <c r="H642" s="45"/>
      <c r="I642" s="314" t="s">
        <v>74</v>
      </c>
      <c r="J642" s="224" t="s">
        <v>21</v>
      </c>
      <c r="K642" s="418" t="s">
        <v>820</v>
      </c>
      <c r="L642" s="308">
        <v>653.28449999999998</v>
      </c>
      <c r="M642" s="248"/>
    </row>
    <row r="643" spans="1:13" s="97" customFormat="1" ht="15.75">
      <c r="A643" s="286">
        <v>45343</v>
      </c>
      <c r="B643" s="196" t="s">
        <v>17</v>
      </c>
      <c r="C643" s="195" t="s">
        <v>38</v>
      </c>
      <c r="D643" s="316" t="s">
        <v>5</v>
      </c>
      <c r="E643" s="441">
        <v>5000</v>
      </c>
      <c r="F643" s="307">
        <f t="shared" si="10"/>
        <v>7.6536332945294125</v>
      </c>
      <c r="G643" s="102" t="s">
        <v>688</v>
      </c>
      <c r="H643" s="45"/>
      <c r="I643" s="388" t="s">
        <v>12</v>
      </c>
      <c r="J643" s="224" t="s">
        <v>21</v>
      </c>
      <c r="K643" s="418" t="s">
        <v>820</v>
      </c>
      <c r="L643" s="308">
        <v>653.28449999999998</v>
      </c>
      <c r="M643" s="248"/>
    </row>
    <row r="644" spans="1:13" s="97" customFormat="1" ht="15.75">
      <c r="A644" s="286">
        <v>45343</v>
      </c>
      <c r="B644" s="196" t="s">
        <v>17</v>
      </c>
      <c r="C644" s="195" t="s">
        <v>38</v>
      </c>
      <c r="D644" s="316" t="s">
        <v>7</v>
      </c>
      <c r="E644" s="441">
        <v>2500</v>
      </c>
      <c r="F644" s="307">
        <f t="shared" si="10"/>
        <v>3.8268166472647063</v>
      </c>
      <c r="G644" s="102" t="s">
        <v>689</v>
      </c>
      <c r="H644" s="45"/>
      <c r="I644" s="388" t="s">
        <v>13</v>
      </c>
      <c r="J644" s="224" t="s">
        <v>21</v>
      </c>
      <c r="K644" s="418" t="s">
        <v>820</v>
      </c>
      <c r="L644" s="308">
        <v>653.28449999999998</v>
      </c>
      <c r="M644" s="248"/>
    </row>
    <row r="645" spans="1:13" s="97" customFormat="1" ht="15.75">
      <c r="A645" s="286">
        <v>45343</v>
      </c>
      <c r="B645" s="196" t="s">
        <v>17</v>
      </c>
      <c r="C645" s="195" t="s">
        <v>38</v>
      </c>
      <c r="D645" s="316" t="s">
        <v>6</v>
      </c>
      <c r="E645" s="441">
        <v>2500</v>
      </c>
      <c r="F645" s="307">
        <f t="shared" si="10"/>
        <v>3.8268166472647063</v>
      </c>
      <c r="G645" s="102" t="s">
        <v>690</v>
      </c>
      <c r="H645" s="45"/>
      <c r="I645" s="388" t="s">
        <v>11</v>
      </c>
      <c r="J645" s="224" t="s">
        <v>21</v>
      </c>
      <c r="K645" s="418" t="s">
        <v>820</v>
      </c>
      <c r="L645" s="308">
        <v>653.28449999999998</v>
      </c>
      <c r="M645" s="248"/>
    </row>
    <row r="646" spans="1:13" s="97" customFormat="1" ht="15.75">
      <c r="A646" s="286">
        <v>45343</v>
      </c>
      <c r="B646" s="196" t="s">
        <v>17</v>
      </c>
      <c r="C646" s="195" t="s">
        <v>38</v>
      </c>
      <c r="D646" s="316" t="s">
        <v>6</v>
      </c>
      <c r="E646" s="441">
        <v>2500</v>
      </c>
      <c r="F646" s="307">
        <f t="shared" si="10"/>
        <v>3.8268166472647063</v>
      </c>
      <c r="G646" s="102" t="s">
        <v>691</v>
      </c>
      <c r="H646" s="45"/>
      <c r="I646" s="388" t="s">
        <v>54</v>
      </c>
      <c r="J646" s="224" t="s">
        <v>21</v>
      </c>
      <c r="K646" s="418" t="s">
        <v>820</v>
      </c>
      <c r="L646" s="308">
        <v>653.28449999999998</v>
      </c>
      <c r="M646" s="248"/>
    </row>
    <row r="647" spans="1:13" s="97" customFormat="1" ht="15.75">
      <c r="A647" s="286">
        <v>45343</v>
      </c>
      <c r="B647" s="196" t="s">
        <v>17</v>
      </c>
      <c r="C647" s="51" t="s">
        <v>38</v>
      </c>
      <c r="D647" s="316" t="s">
        <v>6</v>
      </c>
      <c r="E647" s="441">
        <v>2500</v>
      </c>
      <c r="F647" s="307">
        <f t="shared" si="10"/>
        <v>3.8268166472647063</v>
      </c>
      <c r="G647" s="102" t="s">
        <v>692</v>
      </c>
      <c r="H647" s="45"/>
      <c r="I647" s="392" t="s">
        <v>257</v>
      </c>
      <c r="J647" s="224" t="s">
        <v>21</v>
      </c>
      <c r="K647" s="418" t="s">
        <v>820</v>
      </c>
      <c r="L647" s="308">
        <v>653.28449999999998</v>
      </c>
      <c r="M647" s="248"/>
    </row>
    <row r="648" spans="1:13" s="97" customFormat="1" ht="15.75">
      <c r="A648" s="286">
        <v>45343</v>
      </c>
      <c r="B648" s="196" t="s">
        <v>17</v>
      </c>
      <c r="C648" s="51" t="s">
        <v>38</v>
      </c>
      <c r="D648" s="316" t="s">
        <v>5</v>
      </c>
      <c r="E648" s="441">
        <v>2500</v>
      </c>
      <c r="F648" s="307">
        <f t="shared" si="10"/>
        <v>3.8268166472647063</v>
      </c>
      <c r="G648" s="102" t="s">
        <v>693</v>
      </c>
      <c r="H648" s="45"/>
      <c r="I648" s="388" t="s">
        <v>24</v>
      </c>
      <c r="J648" s="224" t="s">
        <v>21</v>
      </c>
      <c r="K648" s="418" t="s">
        <v>820</v>
      </c>
      <c r="L648" s="308">
        <v>653.28449999999998</v>
      </c>
      <c r="M648" s="248"/>
    </row>
    <row r="649" spans="1:13" s="97" customFormat="1" ht="15.75">
      <c r="A649" s="286">
        <v>45343</v>
      </c>
      <c r="B649" s="196" t="s">
        <v>17</v>
      </c>
      <c r="C649" s="51" t="s">
        <v>38</v>
      </c>
      <c r="D649" s="316" t="s">
        <v>5</v>
      </c>
      <c r="E649" s="441">
        <v>5000</v>
      </c>
      <c r="F649" s="307">
        <f t="shared" si="10"/>
        <v>7.6536332945294125</v>
      </c>
      <c r="G649" s="102" t="s">
        <v>694</v>
      </c>
      <c r="H649" s="45"/>
      <c r="I649" s="388" t="s">
        <v>24</v>
      </c>
      <c r="J649" s="224" t="s">
        <v>21</v>
      </c>
      <c r="K649" s="418" t="s">
        <v>820</v>
      </c>
      <c r="L649" s="308">
        <v>653.28449999999998</v>
      </c>
      <c r="M649" s="248"/>
    </row>
    <row r="650" spans="1:13" s="97" customFormat="1" ht="15.75">
      <c r="A650" s="286">
        <v>45343</v>
      </c>
      <c r="B650" s="196" t="s">
        <v>17</v>
      </c>
      <c r="C650" s="51" t="s">
        <v>38</v>
      </c>
      <c r="D650" s="316" t="s">
        <v>5</v>
      </c>
      <c r="E650" s="441">
        <v>2500</v>
      </c>
      <c r="F650" s="307">
        <f t="shared" ref="F650:F710" si="11">E650/L650</f>
        <v>3.8268166472647063</v>
      </c>
      <c r="G650" s="102" t="s">
        <v>695</v>
      </c>
      <c r="H650" s="45"/>
      <c r="I650" s="388" t="s">
        <v>102</v>
      </c>
      <c r="J650" s="224" t="s">
        <v>21</v>
      </c>
      <c r="K650" s="418" t="s">
        <v>820</v>
      </c>
      <c r="L650" s="308">
        <v>653.28449999999998</v>
      </c>
      <c r="M650" s="248"/>
    </row>
    <row r="651" spans="1:13" s="97" customFormat="1" ht="15.75">
      <c r="A651" s="286">
        <v>45343</v>
      </c>
      <c r="B651" s="196" t="s">
        <v>17</v>
      </c>
      <c r="C651" s="51" t="s">
        <v>38</v>
      </c>
      <c r="D651" s="316" t="s">
        <v>5</v>
      </c>
      <c r="E651" s="441">
        <v>2500</v>
      </c>
      <c r="F651" s="307">
        <f t="shared" si="11"/>
        <v>3.8268166472647063</v>
      </c>
      <c r="G651" s="102" t="s">
        <v>696</v>
      </c>
      <c r="H651" s="45"/>
      <c r="I651" s="388" t="s">
        <v>122</v>
      </c>
      <c r="J651" s="224" t="s">
        <v>21</v>
      </c>
      <c r="K651" s="418" t="s">
        <v>820</v>
      </c>
      <c r="L651" s="308">
        <v>653.28449999999998</v>
      </c>
      <c r="M651" s="248"/>
    </row>
    <row r="652" spans="1:13" s="97" customFormat="1" ht="15.75">
      <c r="A652" s="286">
        <v>45343</v>
      </c>
      <c r="B652" s="196" t="s">
        <v>17</v>
      </c>
      <c r="C652" s="51" t="s">
        <v>38</v>
      </c>
      <c r="D652" s="316" t="s">
        <v>5</v>
      </c>
      <c r="E652" s="441">
        <v>2500</v>
      </c>
      <c r="F652" s="307">
        <f t="shared" si="11"/>
        <v>3.8268166472647063</v>
      </c>
      <c r="G652" s="102" t="s">
        <v>697</v>
      </c>
      <c r="H652" s="45"/>
      <c r="I652" s="388" t="s">
        <v>42</v>
      </c>
      <c r="J652" s="224" t="s">
        <v>21</v>
      </c>
      <c r="K652" s="418" t="s">
        <v>820</v>
      </c>
      <c r="L652" s="308">
        <v>653.28449999999998</v>
      </c>
      <c r="M652" s="248"/>
    </row>
    <row r="653" spans="1:13" s="97" customFormat="1" ht="15.75">
      <c r="A653" s="286">
        <v>45343</v>
      </c>
      <c r="B653" s="196" t="s">
        <v>17</v>
      </c>
      <c r="C653" s="51" t="s">
        <v>38</v>
      </c>
      <c r="D653" s="316" t="s">
        <v>9</v>
      </c>
      <c r="E653" s="423">
        <v>2500</v>
      </c>
      <c r="F653" s="307">
        <f t="shared" si="11"/>
        <v>4.241313789359392</v>
      </c>
      <c r="G653" s="102" t="s">
        <v>698</v>
      </c>
      <c r="H653" s="45"/>
      <c r="I653" s="388" t="s">
        <v>243</v>
      </c>
      <c r="J653" s="224" t="s">
        <v>21</v>
      </c>
      <c r="K653" s="418" t="s">
        <v>821</v>
      </c>
      <c r="L653" s="308">
        <v>589.44000000000005</v>
      </c>
      <c r="M653" s="248"/>
    </row>
    <row r="654" spans="1:13" s="97" customFormat="1" ht="15.75">
      <c r="A654" s="286">
        <v>45343</v>
      </c>
      <c r="B654" s="196" t="s">
        <v>17</v>
      </c>
      <c r="C654" s="51" t="s">
        <v>38</v>
      </c>
      <c r="D654" s="316" t="s">
        <v>9</v>
      </c>
      <c r="E654" s="423">
        <v>2500</v>
      </c>
      <c r="F654" s="307">
        <f t="shared" si="11"/>
        <v>4.241313789359392</v>
      </c>
      <c r="G654" s="102" t="s">
        <v>699</v>
      </c>
      <c r="H654" s="45"/>
      <c r="I654" s="388" t="s">
        <v>14</v>
      </c>
      <c r="J654" s="224" t="s">
        <v>21</v>
      </c>
      <c r="K654" s="418" t="s">
        <v>821</v>
      </c>
      <c r="L654" s="308">
        <v>589.44000000000005</v>
      </c>
      <c r="M654" s="248"/>
    </row>
    <row r="655" spans="1:13" s="97" customFormat="1" ht="15.75">
      <c r="A655" s="286">
        <v>45343</v>
      </c>
      <c r="B655" s="41" t="s">
        <v>43</v>
      </c>
      <c r="C655" s="39" t="s">
        <v>53</v>
      </c>
      <c r="D655" s="42" t="s">
        <v>8</v>
      </c>
      <c r="E655" s="428">
        <v>2900</v>
      </c>
      <c r="F655" s="307">
        <f t="shared" si="11"/>
        <v>4.4391073108270591</v>
      </c>
      <c r="G655" s="102" t="s">
        <v>285</v>
      </c>
      <c r="H655" s="331"/>
      <c r="I655" s="392" t="s">
        <v>16</v>
      </c>
      <c r="J655" s="224" t="s">
        <v>21</v>
      </c>
      <c r="K655" s="418" t="s">
        <v>820</v>
      </c>
      <c r="L655" s="308">
        <v>653.28449999999998</v>
      </c>
      <c r="M655" s="248"/>
    </row>
    <row r="656" spans="1:13" s="97" customFormat="1" ht="15.75" customHeight="1">
      <c r="A656" s="306">
        <v>45343</v>
      </c>
      <c r="B656" s="201" t="s">
        <v>449</v>
      </c>
      <c r="C656" s="417" t="s">
        <v>47</v>
      </c>
      <c r="D656" s="329" t="s">
        <v>9</v>
      </c>
      <c r="E656" s="485">
        <v>10000</v>
      </c>
      <c r="F656" s="307">
        <f t="shared" si="11"/>
        <v>16.965255157437568</v>
      </c>
      <c r="G656" s="362" t="s">
        <v>450</v>
      </c>
      <c r="H656" s="331"/>
      <c r="I656" s="397" t="s">
        <v>15</v>
      </c>
      <c r="J656" s="224" t="s">
        <v>21</v>
      </c>
      <c r="K656" s="418" t="s">
        <v>821</v>
      </c>
      <c r="L656" s="308">
        <v>589.44000000000005</v>
      </c>
      <c r="M656" s="248"/>
    </row>
    <row r="657" spans="1:13" s="97" customFormat="1" ht="15.75" customHeight="1">
      <c r="A657" s="306">
        <v>45343</v>
      </c>
      <c r="B657" s="201" t="s">
        <v>43</v>
      </c>
      <c r="C657" s="329" t="s">
        <v>53</v>
      </c>
      <c r="D657" s="329" t="s">
        <v>8</v>
      </c>
      <c r="E657" s="478">
        <v>1800</v>
      </c>
      <c r="F657" s="307">
        <f t="shared" si="11"/>
        <v>2.7553079860305885</v>
      </c>
      <c r="G657" s="362" t="s">
        <v>276</v>
      </c>
      <c r="H657" s="331"/>
      <c r="I657" s="397" t="s">
        <v>15</v>
      </c>
      <c r="J657" s="224" t="s">
        <v>21</v>
      </c>
      <c r="K657" s="418" t="s">
        <v>820</v>
      </c>
      <c r="L657" s="308">
        <v>653.28449999999998</v>
      </c>
      <c r="M657" s="248"/>
    </row>
    <row r="658" spans="1:13" s="97" customFormat="1" ht="15.75">
      <c r="A658" s="286">
        <v>45343</v>
      </c>
      <c r="B658" s="409" t="s">
        <v>798</v>
      </c>
      <c r="C658" s="230" t="s">
        <v>46</v>
      </c>
      <c r="D658" s="42" t="s">
        <v>7</v>
      </c>
      <c r="E658" s="428">
        <v>5000</v>
      </c>
      <c r="F658" s="307">
        <f t="shared" si="11"/>
        <v>7.6536332945294125</v>
      </c>
      <c r="G658" s="102" t="s">
        <v>59</v>
      </c>
      <c r="H658" s="231"/>
      <c r="I658" s="395" t="s">
        <v>13</v>
      </c>
      <c r="J658" s="224" t="s">
        <v>21</v>
      </c>
      <c r="K658" s="418" t="s">
        <v>820</v>
      </c>
      <c r="L658" s="308">
        <v>653.28449999999998</v>
      </c>
      <c r="M658" s="248"/>
    </row>
    <row r="659" spans="1:13" s="97" customFormat="1" ht="15.75">
      <c r="A659" s="286">
        <v>45343</v>
      </c>
      <c r="B659" s="41" t="s">
        <v>43</v>
      </c>
      <c r="C659" s="230" t="s">
        <v>53</v>
      </c>
      <c r="D659" s="42" t="s">
        <v>7</v>
      </c>
      <c r="E659" s="428">
        <v>1900</v>
      </c>
      <c r="F659" s="307">
        <f t="shared" si="11"/>
        <v>2.9083806519211768</v>
      </c>
      <c r="G659" s="102" t="s">
        <v>59</v>
      </c>
      <c r="H659" s="231"/>
      <c r="I659" s="395" t="s">
        <v>13</v>
      </c>
      <c r="J659" s="224" t="s">
        <v>21</v>
      </c>
      <c r="K659" s="418" t="s">
        <v>820</v>
      </c>
      <c r="L659" s="308">
        <v>653.28449999999998</v>
      </c>
      <c r="M659" s="248"/>
    </row>
    <row r="660" spans="1:13" s="97" customFormat="1" ht="15.75" customHeight="1">
      <c r="A660" s="286">
        <v>45343</v>
      </c>
      <c r="B660" s="197" t="s">
        <v>53</v>
      </c>
      <c r="C660" s="87" t="s">
        <v>53</v>
      </c>
      <c r="D660" s="42" t="s">
        <v>6</v>
      </c>
      <c r="E660" s="428">
        <v>1950</v>
      </c>
      <c r="F660" s="307">
        <f t="shared" si="11"/>
        <v>2.9849169848664712</v>
      </c>
      <c r="G660" s="291" t="s">
        <v>60</v>
      </c>
      <c r="H660" s="331"/>
      <c r="I660" s="314" t="s">
        <v>74</v>
      </c>
      <c r="J660" s="224" t="s">
        <v>21</v>
      </c>
      <c r="K660" s="418" t="s">
        <v>820</v>
      </c>
      <c r="L660" s="308">
        <v>653.28449999999998</v>
      </c>
      <c r="M660" s="248"/>
    </row>
    <row r="661" spans="1:13" s="97" customFormat="1" ht="15.75" customHeight="1">
      <c r="A661" s="286">
        <v>45343</v>
      </c>
      <c r="B661" s="41" t="s">
        <v>44</v>
      </c>
      <c r="C661" s="39" t="s">
        <v>272</v>
      </c>
      <c r="D661" s="349" t="s">
        <v>6</v>
      </c>
      <c r="E661" s="428">
        <v>5000</v>
      </c>
      <c r="F661" s="307">
        <f t="shared" si="11"/>
        <v>7.6536332945294125</v>
      </c>
      <c r="G661" s="291" t="s">
        <v>60</v>
      </c>
      <c r="H661" s="331"/>
      <c r="I661" s="314" t="s">
        <v>74</v>
      </c>
      <c r="J661" s="224" t="s">
        <v>21</v>
      </c>
      <c r="K661" s="418" t="s">
        <v>820</v>
      </c>
      <c r="L661" s="308">
        <v>653.28449999999998</v>
      </c>
      <c r="M661" s="248"/>
    </row>
    <row r="662" spans="1:13" s="97" customFormat="1" ht="15.75">
      <c r="A662" s="286">
        <v>45343</v>
      </c>
      <c r="B662" s="197" t="s">
        <v>53</v>
      </c>
      <c r="C662" s="87" t="s">
        <v>53</v>
      </c>
      <c r="D662" s="349" t="s">
        <v>6</v>
      </c>
      <c r="E662" s="441">
        <v>7000</v>
      </c>
      <c r="F662" s="307">
        <f t="shared" si="11"/>
        <v>10.715086612341178</v>
      </c>
      <c r="G662" s="291" t="s">
        <v>84</v>
      </c>
      <c r="H662" s="331"/>
      <c r="I662" s="314" t="s">
        <v>74</v>
      </c>
      <c r="J662" s="224" t="s">
        <v>21</v>
      </c>
      <c r="K662" s="418" t="s">
        <v>820</v>
      </c>
      <c r="L662" s="308">
        <v>653.28449999999998</v>
      </c>
      <c r="M662" s="248"/>
    </row>
    <row r="663" spans="1:13" s="97" customFormat="1" ht="15.75">
      <c r="A663" s="286">
        <v>45343</v>
      </c>
      <c r="B663" s="41" t="s">
        <v>444</v>
      </c>
      <c r="C663" s="39" t="s">
        <v>53</v>
      </c>
      <c r="D663" s="42" t="s">
        <v>6</v>
      </c>
      <c r="E663" s="428">
        <v>7000</v>
      </c>
      <c r="F663" s="307">
        <f t="shared" si="11"/>
        <v>10.715086612341178</v>
      </c>
      <c r="G663" s="335" t="s">
        <v>440</v>
      </c>
      <c r="H663" s="231"/>
      <c r="I663" s="301" t="s">
        <v>11</v>
      </c>
      <c r="J663" s="224" t="s">
        <v>21</v>
      </c>
      <c r="K663" s="418" t="s">
        <v>820</v>
      </c>
      <c r="L663" s="308">
        <v>653.28449999999998</v>
      </c>
      <c r="M663" s="248"/>
    </row>
    <row r="664" spans="1:13" s="97" customFormat="1" ht="15.75">
      <c r="A664" s="286">
        <v>45343</v>
      </c>
      <c r="B664" s="41" t="s">
        <v>44</v>
      </c>
      <c r="C664" s="39" t="s">
        <v>272</v>
      </c>
      <c r="D664" s="42" t="s">
        <v>6</v>
      </c>
      <c r="E664" s="428">
        <v>5000</v>
      </c>
      <c r="F664" s="307">
        <f t="shared" si="11"/>
        <v>7.6536332945294125</v>
      </c>
      <c r="G664" s="335" t="s">
        <v>127</v>
      </c>
      <c r="H664" s="231"/>
      <c r="I664" s="301" t="s">
        <v>11</v>
      </c>
      <c r="J664" s="224" t="s">
        <v>21</v>
      </c>
      <c r="K664" s="418" t="s">
        <v>820</v>
      </c>
      <c r="L664" s="308">
        <v>653.28449999999998</v>
      </c>
      <c r="M664" s="248"/>
    </row>
    <row r="665" spans="1:13" s="97" customFormat="1" ht="15.75">
      <c r="A665" s="286">
        <v>45343</v>
      </c>
      <c r="B665" s="41" t="s">
        <v>43</v>
      </c>
      <c r="C665" s="39" t="s">
        <v>53</v>
      </c>
      <c r="D665" s="42" t="s">
        <v>6</v>
      </c>
      <c r="E665" s="428">
        <v>2000</v>
      </c>
      <c r="F665" s="307">
        <f t="shared" si="11"/>
        <v>3.0614533178117651</v>
      </c>
      <c r="G665" s="335" t="s">
        <v>127</v>
      </c>
      <c r="H665" s="231"/>
      <c r="I665" s="301" t="s">
        <v>11</v>
      </c>
      <c r="J665" s="224" t="s">
        <v>21</v>
      </c>
      <c r="K665" s="418" t="s">
        <v>820</v>
      </c>
      <c r="L665" s="308">
        <v>653.28449999999998</v>
      </c>
      <c r="M665" s="248"/>
    </row>
    <row r="666" spans="1:13" s="97" customFormat="1" ht="15.75">
      <c r="A666" s="286">
        <v>45343</v>
      </c>
      <c r="B666" s="41" t="s">
        <v>43</v>
      </c>
      <c r="C666" s="39" t="s">
        <v>53</v>
      </c>
      <c r="D666" s="42" t="s">
        <v>9</v>
      </c>
      <c r="E666" s="425">
        <v>1700</v>
      </c>
      <c r="F666" s="307">
        <f t="shared" si="11"/>
        <v>2.8840933767643864</v>
      </c>
      <c r="G666" s="335" t="s">
        <v>256</v>
      </c>
      <c r="H666" s="293"/>
      <c r="I666" s="301" t="s">
        <v>243</v>
      </c>
      <c r="J666" s="224" t="s">
        <v>21</v>
      </c>
      <c r="K666" s="418" t="s">
        <v>821</v>
      </c>
      <c r="L666" s="308">
        <v>589.44000000000005</v>
      </c>
      <c r="M666" s="248"/>
    </row>
    <row r="667" spans="1:13" s="97" customFormat="1" ht="15.75">
      <c r="A667" s="286">
        <v>45343</v>
      </c>
      <c r="B667" s="270" t="s">
        <v>43</v>
      </c>
      <c r="C667" s="36" t="s">
        <v>53</v>
      </c>
      <c r="D667" s="42" t="s">
        <v>5</v>
      </c>
      <c r="E667" s="475">
        <v>2400</v>
      </c>
      <c r="F667" s="307">
        <f t="shared" si="11"/>
        <v>3.673743981374118</v>
      </c>
      <c r="G667" s="102" t="s">
        <v>56</v>
      </c>
      <c r="H667" s="231"/>
      <c r="I667" s="397" t="s">
        <v>42</v>
      </c>
      <c r="J667" s="224" t="s">
        <v>21</v>
      </c>
      <c r="K667" s="418" t="s">
        <v>820</v>
      </c>
      <c r="L667" s="308">
        <v>653.28449999999998</v>
      </c>
      <c r="M667" s="248"/>
    </row>
    <row r="668" spans="1:13" s="97" customFormat="1" ht="15.75">
      <c r="A668" s="286">
        <v>45343</v>
      </c>
      <c r="B668" s="41" t="s">
        <v>43</v>
      </c>
      <c r="C668" s="39" t="s">
        <v>53</v>
      </c>
      <c r="D668" s="42" t="s">
        <v>9</v>
      </c>
      <c r="E668" s="450">
        <v>3400</v>
      </c>
      <c r="F668" s="307">
        <f t="shared" si="11"/>
        <v>5.7681867535287727</v>
      </c>
      <c r="G668" s="102" t="s">
        <v>55</v>
      </c>
      <c r="H668" s="231"/>
      <c r="I668" s="301" t="s">
        <v>14</v>
      </c>
      <c r="J668" s="224" t="s">
        <v>21</v>
      </c>
      <c r="K668" s="418" t="s">
        <v>821</v>
      </c>
      <c r="L668" s="308">
        <v>589.44000000000005</v>
      </c>
      <c r="M668" s="248"/>
    </row>
    <row r="669" spans="1:13" s="97" customFormat="1" ht="15.75">
      <c r="A669" s="304">
        <v>45343</v>
      </c>
      <c r="B669" s="41" t="s">
        <v>43</v>
      </c>
      <c r="C669" s="39" t="s">
        <v>53</v>
      </c>
      <c r="D669" s="42" t="s">
        <v>5</v>
      </c>
      <c r="E669" s="273">
        <v>2500</v>
      </c>
      <c r="F669" s="307">
        <f t="shared" si="11"/>
        <v>4.241313789359392</v>
      </c>
      <c r="G669" s="335" t="s">
        <v>58</v>
      </c>
      <c r="H669" s="231"/>
      <c r="I669" s="395" t="s">
        <v>12</v>
      </c>
      <c r="J669" s="224" t="s">
        <v>21</v>
      </c>
      <c r="K669" s="418" t="s">
        <v>821</v>
      </c>
      <c r="L669" s="308">
        <v>589.44000000000005</v>
      </c>
      <c r="M669" s="248"/>
    </row>
    <row r="670" spans="1:13" s="97" customFormat="1" ht="15.75">
      <c r="A670" s="286">
        <v>45343</v>
      </c>
      <c r="B670" s="41" t="s">
        <v>385</v>
      </c>
      <c r="C670" s="39" t="s">
        <v>53</v>
      </c>
      <c r="D670" s="42" t="s">
        <v>5</v>
      </c>
      <c r="E670" s="428">
        <v>3000</v>
      </c>
      <c r="F670" s="307">
        <f t="shared" si="11"/>
        <v>4.5921799767176479</v>
      </c>
      <c r="G670" s="335" t="s">
        <v>386</v>
      </c>
      <c r="H670" s="36">
        <v>5</v>
      </c>
      <c r="I670" s="301" t="s">
        <v>24</v>
      </c>
      <c r="J670" s="224" t="s">
        <v>21</v>
      </c>
      <c r="K670" s="418" t="s">
        <v>820</v>
      </c>
      <c r="L670" s="308">
        <v>653.28449999999998</v>
      </c>
      <c r="M670" s="248"/>
    </row>
    <row r="671" spans="1:13" s="97" customFormat="1" ht="15.75">
      <c r="A671" s="286">
        <v>45343</v>
      </c>
      <c r="B671" s="41" t="s">
        <v>387</v>
      </c>
      <c r="C671" s="39" t="s">
        <v>53</v>
      </c>
      <c r="D671" s="42" t="s">
        <v>5</v>
      </c>
      <c r="E671" s="428">
        <v>3000</v>
      </c>
      <c r="F671" s="307">
        <f t="shared" si="11"/>
        <v>4.5921799767176479</v>
      </c>
      <c r="G671" s="335" t="s">
        <v>386</v>
      </c>
      <c r="H671" s="36">
        <v>5</v>
      </c>
      <c r="I671" s="301" t="s">
        <v>24</v>
      </c>
      <c r="J671" s="224" t="s">
        <v>21</v>
      </c>
      <c r="K671" s="418" t="s">
        <v>820</v>
      </c>
      <c r="L671" s="308">
        <v>653.28449999999998</v>
      </c>
      <c r="M671" s="248"/>
    </row>
    <row r="672" spans="1:13" s="97" customFormat="1" ht="15.75">
      <c r="A672" s="286">
        <v>45343</v>
      </c>
      <c r="B672" s="41" t="s">
        <v>43</v>
      </c>
      <c r="C672" s="39" t="s">
        <v>105</v>
      </c>
      <c r="D672" s="42" t="s">
        <v>5</v>
      </c>
      <c r="E672" s="425">
        <v>2000</v>
      </c>
      <c r="F672" s="307">
        <f t="shared" si="11"/>
        <v>3.3930510314875133</v>
      </c>
      <c r="G672" s="335" t="s">
        <v>386</v>
      </c>
      <c r="H672" s="36">
        <v>5</v>
      </c>
      <c r="I672" s="301" t="s">
        <v>24</v>
      </c>
      <c r="J672" s="224" t="s">
        <v>21</v>
      </c>
      <c r="K672" s="418" t="s">
        <v>821</v>
      </c>
      <c r="L672" s="308">
        <v>589.44000000000005</v>
      </c>
      <c r="M672" s="248"/>
    </row>
    <row r="673" spans="1:13" s="97" customFormat="1" ht="15.75">
      <c r="A673" s="286">
        <v>45343</v>
      </c>
      <c r="B673" s="41" t="s">
        <v>44</v>
      </c>
      <c r="C673" s="39" t="s">
        <v>53</v>
      </c>
      <c r="D673" s="42" t="s">
        <v>5</v>
      </c>
      <c r="E673" s="425">
        <v>5000</v>
      </c>
      <c r="F673" s="307">
        <f t="shared" si="11"/>
        <v>8.4826275787187839</v>
      </c>
      <c r="G673" s="335" t="s">
        <v>388</v>
      </c>
      <c r="H673" s="36">
        <v>5</v>
      </c>
      <c r="I673" s="301" t="s">
        <v>24</v>
      </c>
      <c r="J673" s="224" t="s">
        <v>21</v>
      </c>
      <c r="K673" s="418" t="s">
        <v>821</v>
      </c>
      <c r="L673" s="308">
        <v>589.44000000000005</v>
      </c>
      <c r="M673" s="248"/>
    </row>
    <row r="674" spans="1:13" s="97" customFormat="1" ht="15.75">
      <c r="A674" s="286">
        <v>45343</v>
      </c>
      <c r="B674" s="41" t="s">
        <v>45</v>
      </c>
      <c r="C674" s="39" t="s">
        <v>53</v>
      </c>
      <c r="D674" s="42" t="s">
        <v>5</v>
      </c>
      <c r="E674" s="425">
        <v>10000</v>
      </c>
      <c r="F674" s="307">
        <f t="shared" si="11"/>
        <v>16.965255157437568</v>
      </c>
      <c r="G674" s="335" t="s">
        <v>386</v>
      </c>
      <c r="H674" s="36">
        <v>5</v>
      </c>
      <c r="I674" s="301" t="s">
        <v>24</v>
      </c>
      <c r="J674" s="224" t="s">
        <v>21</v>
      </c>
      <c r="K674" s="418" t="s">
        <v>821</v>
      </c>
      <c r="L674" s="308">
        <v>589.44000000000005</v>
      </c>
      <c r="M674" s="248"/>
    </row>
    <row r="675" spans="1:13" s="97" customFormat="1" ht="15.75">
      <c r="A675" s="286">
        <v>45343</v>
      </c>
      <c r="B675" s="41" t="s">
        <v>342</v>
      </c>
      <c r="C675" s="39" t="s">
        <v>53</v>
      </c>
      <c r="D675" s="42" t="s">
        <v>5</v>
      </c>
      <c r="E675" s="425">
        <v>1000</v>
      </c>
      <c r="F675" s="307">
        <f t="shared" si="11"/>
        <v>1.6965255157437567</v>
      </c>
      <c r="G675" s="335" t="s">
        <v>386</v>
      </c>
      <c r="H675" s="36">
        <v>5</v>
      </c>
      <c r="I675" s="301" t="s">
        <v>24</v>
      </c>
      <c r="J675" s="224" t="s">
        <v>21</v>
      </c>
      <c r="K675" s="418" t="s">
        <v>821</v>
      </c>
      <c r="L675" s="308">
        <v>589.44000000000005</v>
      </c>
      <c r="M675" s="248"/>
    </row>
    <row r="676" spans="1:13" s="97" customFormat="1" ht="15.75">
      <c r="A676" s="286">
        <v>45343</v>
      </c>
      <c r="B676" s="41" t="s">
        <v>43</v>
      </c>
      <c r="C676" s="41" t="s">
        <v>53</v>
      </c>
      <c r="D676" s="252" t="s">
        <v>6</v>
      </c>
      <c r="E676" s="276">
        <v>2000</v>
      </c>
      <c r="F676" s="307">
        <f t="shared" si="11"/>
        <v>3.3930510314875133</v>
      </c>
      <c r="G676" s="335" t="s">
        <v>90</v>
      </c>
      <c r="H676" s="331"/>
      <c r="I676" s="395" t="s">
        <v>54</v>
      </c>
      <c r="J676" s="224" t="s">
        <v>21</v>
      </c>
      <c r="K676" s="418" t="s">
        <v>821</v>
      </c>
      <c r="L676" s="308">
        <v>589.44000000000005</v>
      </c>
      <c r="M676" s="248"/>
    </row>
    <row r="677" spans="1:13" s="97" customFormat="1" ht="15.75">
      <c r="A677" s="286">
        <v>45343</v>
      </c>
      <c r="B677" s="41" t="s">
        <v>251</v>
      </c>
      <c r="C677" s="41" t="s">
        <v>53</v>
      </c>
      <c r="D677" s="252" t="s">
        <v>5</v>
      </c>
      <c r="E677" s="425">
        <v>5000</v>
      </c>
      <c r="F677" s="307">
        <f t="shared" si="11"/>
        <v>8.4826275787187839</v>
      </c>
      <c r="G677" s="335" t="s">
        <v>354</v>
      </c>
      <c r="H677" s="331"/>
      <c r="I677" s="395" t="s">
        <v>102</v>
      </c>
      <c r="J677" s="224" t="s">
        <v>21</v>
      </c>
      <c r="K677" s="418" t="s">
        <v>821</v>
      </c>
      <c r="L677" s="308">
        <v>589.44000000000005</v>
      </c>
      <c r="M677" s="248"/>
    </row>
    <row r="678" spans="1:13" s="97" customFormat="1" ht="15.75">
      <c r="A678" s="286">
        <v>45343</v>
      </c>
      <c r="B678" s="41" t="s">
        <v>252</v>
      </c>
      <c r="C678" s="39" t="s">
        <v>53</v>
      </c>
      <c r="D678" s="252" t="s">
        <v>5</v>
      </c>
      <c r="E678" s="425">
        <v>3000</v>
      </c>
      <c r="F678" s="307">
        <f t="shared" si="11"/>
        <v>5.0895765472312702</v>
      </c>
      <c r="G678" s="335" t="s">
        <v>354</v>
      </c>
      <c r="H678" s="331"/>
      <c r="I678" s="395" t="s">
        <v>102</v>
      </c>
      <c r="J678" s="224" t="s">
        <v>21</v>
      </c>
      <c r="K678" s="418" t="s">
        <v>821</v>
      </c>
      <c r="L678" s="308">
        <v>589.44000000000005</v>
      </c>
      <c r="M678" s="248"/>
    </row>
    <row r="679" spans="1:13" s="97" customFormat="1" ht="15.75">
      <c r="A679" s="286">
        <v>45343</v>
      </c>
      <c r="B679" s="41" t="s">
        <v>253</v>
      </c>
      <c r="C679" s="39" t="s">
        <v>53</v>
      </c>
      <c r="D679" s="252" t="s">
        <v>5</v>
      </c>
      <c r="E679" s="425">
        <v>4000</v>
      </c>
      <c r="F679" s="307">
        <f t="shared" si="11"/>
        <v>6.7861020629750266</v>
      </c>
      <c r="G679" s="335" t="s">
        <v>354</v>
      </c>
      <c r="H679" s="331"/>
      <c r="I679" s="395" t="s">
        <v>102</v>
      </c>
      <c r="J679" s="224" t="s">
        <v>21</v>
      </c>
      <c r="K679" s="418" t="s">
        <v>821</v>
      </c>
      <c r="L679" s="308">
        <v>589.44000000000005</v>
      </c>
      <c r="M679" s="248"/>
    </row>
    <row r="680" spans="1:13" s="97" customFormat="1" ht="15.75">
      <c r="A680" s="286">
        <v>45343</v>
      </c>
      <c r="B680" s="41" t="s">
        <v>247</v>
      </c>
      <c r="C680" s="39" t="s">
        <v>53</v>
      </c>
      <c r="D680" s="252" t="s">
        <v>5</v>
      </c>
      <c r="E680" s="425">
        <v>5000</v>
      </c>
      <c r="F680" s="307">
        <f t="shared" si="11"/>
        <v>8.4826275787187839</v>
      </c>
      <c r="G680" s="335" t="s">
        <v>354</v>
      </c>
      <c r="H680" s="331"/>
      <c r="I680" s="395" t="s">
        <v>102</v>
      </c>
      <c r="J680" s="224" t="s">
        <v>21</v>
      </c>
      <c r="K680" s="418" t="s">
        <v>821</v>
      </c>
      <c r="L680" s="308">
        <v>589.44000000000005</v>
      </c>
      <c r="M680" s="248"/>
    </row>
    <row r="681" spans="1:13" s="97" customFormat="1" ht="15.75">
      <c r="A681" s="286">
        <v>45343</v>
      </c>
      <c r="B681" s="41" t="s">
        <v>43</v>
      </c>
      <c r="C681" s="39" t="s">
        <v>53</v>
      </c>
      <c r="D681" s="252" t="s">
        <v>5</v>
      </c>
      <c r="E681" s="425">
        <v>2000</v>
      </c>
      <c r="F681" s="307">
        <f t="shared" si="11"/>
        <v>3.3930510314875133</v>
      </c>
      <c r="G681" s="335" t="s">
        <v>354</v>
      </c>
      <c r="H681" s="293"/>
      <c r="I681" s="395" t="s">
        <v>102</v>
      </c>
      <c r="J681" s="224" t="s">
        <v>21</v>
      </c>
      <c r="K681" s="418" t="s">
        <v>821</v>
      </c>
      <c r="L681" s="308">
        <v>589.44000000000005</v>
      </c>
      <c r="M681" s="248"/>
    </row>
    <row r="682" spans="1:13" s="97" customFormat="1" ht="15.75">
      <c r="A682" s="286">
        <v>45343</v>
      </c>
      <c r="B682" s="41" t="s">
        <v>342</v>
      </c>
      <c r="C682" s="39" t="s">
        <v>105</v>
      </c>
      <c r="D682" s="252" t="s">
        <v>5</v>
      </c>
      <c r="E682" s="425">
        <v>3000</v>
      </c>
      <c r="F682" s="307">
        <f t="shared" si="11"/>
        <v>5.0895765472312702</v>
      </c>
      <c r="G682" s="335" t="s">
        <v>354</v>
      </c>
      <c r="H682" s="293"/>
      <c r="I682" s="395" t="s">
        <v>102</v>
      </c>
      <c r="J682" s="224" t="s">
        <v>21</v>
      </c>
      <c r="K682" s="418" t="s">
        <v>821</v>
      </c>
      <c r="L682" s="308">
        <v>589.44000000000005</v>
      </c>
      <c r="M682" s="248"/>
    </row>
    <row r="683" spans="1:13" s="97" customFormat="1" ht="15.75">
      <c r="A683" s="286">
        <v>45343</v>
      </c>
      <c r="B683" s="41" t="s">
        <v>44</v>
      </c>
      <c r="C683" s="39" t="s">
        <v>272</v>
      </c>
      <c r="D683" s="252" t="s">
        <v>5</v>
      </c>
      <c r="E683" s="425">
        <v>5000</v>
      </c>
      <c r="F683" s="307">
        <f t="shared" si="11"/>
        <v>8.4826275787187839</v>
      </c>
      <c r="G683" s="335" t="s">
        <v>354</v>
      </c>
      <c r="H683" s="293"/>
      <c r="I683" s="395" t="s">
        <v>102</v>
      </c>
      <c r="J683" s="224" t="s">
        <v>21</v>
      </c>
      <c r="K683" s="418" t="s">
        <v>821</v>
      </c>
      <c r="L683" s="308">
        <v>589.44000000000005</v>
      </c>
      <c r="M683" s="248"/>
    </row>
    <row r="684" spans="1:13" s="97" customFormat="1" ht="15.75">
      <c r="A684" s="286">
        <v>45343</v>
      </c>
      <c r="B684" s="41" t="s">
        <v>45</v>
      </c>
      <c r="C684" s="39" t="s">
        <v>272</v>
      </c>
      <c r="D684" s="252" t="s">
        <v>5</v>
      </c>
      <c r="E684" s="425">
        <v>10000</v>
      </c>
      <c r="F684" s="307">
        <f t="shared" si="11"/>
        <v>16.965255157437568</v>
      </c>
      <c r="G684" s="335" t="s">
        <v>355</v>
      </c>
      <c r="H684" s="331"/>
      <c r="I684" s="395" t="s">
        <v>102</v>
      </c>
      <c r="J684" s="224" t="s">
        <v>21</v>
      </c>
      <c r="K684" s="418" t="s">
        <v>821</v>
      </c>
      <c r="L684" s="308">
        <v>589.44000000000005</v>
      </c>
      <c r="M684" s="248"/>
    </row>
    <row r="685" spans="1:13" s="97" customFormat="1" ht="15.75">
      <c r="A685" s="286">
        <v>45343</v>
      </c>
      <c r="B685" s="41" t="s">
        <v>43</v>
      </c>
      <c r="C685" s="39" t="s">
        <v>53</v>
      </c>
      <c r="D685" s="42" t="s">
        <v>6</v>
      </c>
      <c r="E685" s="276">
        <v>1300</v>
      </c>
      <c r="F685" s="307">
        <f t="shared" si="11"/>
        <v>2.2054831704668838</v>
      </c>
      <c r="G685" s="102" t="s">
        <v>156</v>
      </c>
      <c r="H685" s="321"/>
      <c r="I685" s="392" t="s">
        <v>257</v>
      </c>
      <c r="J685" s="224" t="s">
        <v>21</v>
      </c>
      <c r="K685" s="418" t="s">
        <v>821</v>
      </c>
      <c r="L685" s="308">
        <v>589.44000000000005</v>
      </c>
      <c r="M685" s="207"/>
    </row>
    <row r="686" spans="1:13" s="97" customFormat="1" ht="15.75">
      <c r="A686" s="286">
        <v>45343</v>
      </c>
      <c r="B686" s="41" t="s">
        <v>43</v>
      </c>
      <c r="C686" s="41" t="s">
        <v>53</v>
      </c>
      <c r="D686" s="42" t="s">
        <v>5</v>
      </c>
      <c r="E686" s="427">
        <v>1950</v>
      </c>
      <c r="F686" s="307">
        <f t="shared" si="11"/>
        <v>3.3082247557003255</v>
      </c>
      <c r="G686" s="363" t="s">
        <v>126</v>
      </c>
      <c r="H686" s="321"/>
      <c r="I686" s="314" t="s">
        <v>122</v>
      </c>
      <c r="J686" s="224" t="s">
        <v>21</v>
      </c>
      <c r="K686" s="418" t="s">
        <v>821</v>
      </c>
      <c r="L686" s="308">
        <v>589.44000000000005</v>
      </c>
      <c r="M686" s="207"/>
    </row>
    <row r="687" spans="1:13" s="97" customFormat="1" ht="15.75">
      <c r="A687" s="286">
        <v>45343</v>
      </c>
      <c r="B687" s="41" t="s">
        <v>43</v>
      </c>
      <c r="C687" s="41" t="s">
        <v>53</v>
      </c>
      <c r="D687" s="42" t="s">
        <v>5</v>
      </c>
      <c r="E687" s="446">
        <v>1500</v>
      </c>
      <c r="F687" s="307">
        <f t="shared" si="11"/>
        <v>2.5447882736156351</v>
      </c>
      <c r="G687" s="335" t="s">
        <v>329</v>
      </c>
      <c r="H687" s="320"/>
      <c r="I687" s="392" t="s">
        <v>289</v>
      </c>
      <c r="J687" s="224" t="s">
        <v>21</v>
      </c>
      <c r="K687" s="418" t="s">
        <v>821</v>
      </c>
      <c r="L687" s="308">
        <v>589.44000000000005</v>
      </c>
      <c r="M687" s="207"/>
    </row>
    <row r="688" spans="1:13" s="97" customFormat="1" ht="15.75">
      <c r="A688" s="286">
        <v>45344</v>
      </c>
      <c r="B688" s="196" t="s">
        <v>17</v>
      </c>
      <c r="C688" s="51" t="s">
        <v>38</v>
      </c>
      <c r="D688" s="316" t="s">
        <v>8</v>
      </c>
      <c r="E688" s="423">
        <v>5000</v>
      </c>
      <c r="F688" s="307">
        <f t="shared" si="11"/>
        <v>8.4826275787187839</v>
      </c>
      <c r="G688" s="102" t="s">
        <v>700</v>
      </c>
      <c r="H688" s="45"/>
      <c r="I688" s="388" t="s">
        <v>16</v>
      </c>
      <c r="J688" s="224" t="s">
        <v>21</v>
      </c>
      <c r="K688" s="418" t="s">
        <v>821</v>
      </c>
      <c r="L688" s="308">
        <v>589.44000000000005</v>
      </c>
      <c r="M688" s="248"/>
    </row>
    <row r="689" spans="1:13" s="97" customFormat="1" ht="15.75">
      <c r="A689" s="286">
        <v>45344</v>
      </c>
      <c r="B689" s="196" t="s">
        <v>17</v>
      </c>
      <c r="C689" s="51" t="s">
        <v>38</v>
      </c>
      <c r="D689" s="316" t="s">
        <v>8</v>
      </c>
      <c r="E689" s="423">
        <v>5000</v>
      </c>
      <c r="F689" s="307">
        <f t="shared" si="11"/>
        <v>8.4826275787187839</v>
      </c>
      <c r="G689" s="102" t="s">
        <v>701</v>
      </c>
      <c r="H689" s="45"/>
      <c r="I689" s="388" t="s">
        <v>15</v>
      </c>
      <c r="J689" s="224" t="s">
        <v>21</v>
      </c>
      <c r="K689" s="418" t="s">
        <v>821</v>
      </c>
      <c r="L689" s="308">
        <v>589.44000000000005</v>
      </c>
      <c r="M689" s="248"/>
    </row>
    <row r="690" spans="1:13" s="97" customFormat="1" ht="15.75">
      <c r="A690" s="286">
        <v>45344</v>
      </c>
      <c r="B690" s="196" t="s">
        <v>17</v>
      </c>
      <c r="C690" s="51" t="s">
        <v>38</v>
      </c>
      <c r="D690" s="316" t="s">
        <v>6</v>
      </c>
      <c r="E690" s="423">
        <v>5000</v>
      </c>
      <c r="F690" s="307">
        <f t="shared" si="11"/>
        <v>8.4826275787187839</v>
      </c>
      <c r="G690" s="102" t="s">
        <v>702</v>
      </c>
      <c r="H690" s="45"/>
      <c r="I690" s="314" t="s">
        <v>74</v>
      </c>
      <c r="J690" s="224" t="s">
        <v>21</v>
      </c>
      <c r="K690" s="418" t="s">
        <v>821</v>
      </c>
      <c r="L690" s="308">
        <v>589.44000000000005</v>
      </c>
      <c r="M690" s="248"/>
    </row>
    <row r="691" spans="1:13" s="97" customFormat="1" ht="15.75">
      <c r="A691" s="286">
        <v>45344</v>
      </c>
      <c r="B691" s="196" t="s">
        <v>17</v>
      </c>
      <c r="C691" s="51" t="s">
        <v>38</v>
      </c>
      <c r="D691" s="316" t="s">
        <v>5</v>
      </c>
      <c r="E691" s="423">
        <v>5000</v>
      </c>
      <c r="F691" s="307">
        <f t="shared" si="11"/>
        <v>8.4826275787187839</v>
      </c>
      <c r="G691" s="102" t="s">
        <v>703</v>
      </c>
      <c r="H691" s="45"/>
      <c r="I691" s="388" t="s">
        <v>12</v>
      </c>
      <c r="J691" s="224" t="s">
        <v>21</v>
      </c>
      <c r="K691" s="418" t="s">
        <v>821</v>
      </c>
      <c r="L691" s="308">
        <v>589.44000000000005</v>
      </c>
      <c r="M691" s="248"/>
    </row>
    <row r="692" spans="1:13" s="97" customFormat="1" ht="15.75">
      <c r="A692" s="286">
        <v>45344</v>
      </c>
      <c r="B692" s="196" t="s">
        <v>17</v>
      </c>
      <c r="C692" s="51" t="s">
        <v>38</v>
      </c>
      <c r="D692" s="316" t="s">
        <v>7</v>
      </c>
      <c r="E692" s="423">
        <v>2500</v>
      </c>
      <c r="F692" s="307">
        <f t="shared" si="11"/>
        <v>4.241313789359392</v>
      </c>
      <c r="G692" s="102" t="s">
        <v>704</v>
      </c>
      <c r="H692" s="45"/>
      <c r="I692" s="388" t="s">
        <v>13</v>
      </c>
      <c r="J692" s="224" t="s">
        <v>21</v>
      </c>
      <c r="K692" s="418" t="s">
        <v>821</v>
      </c>
      <c r="L692" s="308">
        <v>589.44000000000005</v>
      </c>
      <c r="M692" s="248"/>
    </row>
    <row r="693" spans="1:13" s="97" customFormat="1" ht="15.75">
      <c r="A693" s="286">
        <v>45344</v>
      </c>
      <c r="B693" s="196" t="s">
        <v>17</v>
      </c>
      <c r="C693" s="195" t="s">
        <v>38</v>
      </c>
      <c r="D693" s="316" t="s">
        <v>6</v>
      </c>
      <c r="E693" s="423">
        <v>2500</v>
      </c>
      <c r="F693" s="307">
        <f t="shared" si="11"/>
        <v>4.241313789359392</v>
      </c>
      <c r="G693" s="102" t="s">
        <v>705</v>
      </c>
      <c r="H693" s="45"/>
      <c r="I693" s="388" t="s">
        <v>11</v>
      </c>
      <c r="J693" s="224" t="s">
        <v>21</v>
      </c>
      <c r="K693" s="418" t="s">
        <v>821</v>
      </c>
      <c r="L693" s="308">
        <v>589.44000000000005</v>
      </c>
      <c r="M693" s="248"/>
    </row>
    <row r="694" spans="1:13" s="97" customFormat="1" ht="15.75">
      <c r="A694" s="286">
        <v>45344</v>
      </c>
      <c r="B694" s="196" t="s">
        <v>17</v>
      </c>
      <c r="C694" s="195" t="s">
        <v>38</v>
      </c>
      <c r="D694" s="316" t="s">
        <v>6</v>
      </c>
      <c r="E694" s="423">
        <v>2500</v>
      </c>
      <c r="F694" s="307">
        <f t="shared" si="11"/>
        <v>4.241313789359392</v>
      </c>
      <c r="G694" s="102" t="s">
        <v>706</v>
      </c>
      <c r="H694" s="45"/>
      <c r="I694" s="388" t="s">
        <v>54</v>
      </c>
      <c r="J694" s="224" t="s">
        <v>21</v>
      </c>
      <c r="K694" s="418" t="s">
        <v>821</v>
      </c>
      <c r="L694" s="308">
        <v>589.44000000000005</v>
      </c>
      <c r="M694" s="248"/>
    </row>
    <row r="695" spans="1:13" s="97" customFormat="1" ht="15.75">
      <c r="A695" s="286">
        <v>45344</v>
      </c>
      <c r="B695" s="196" t="s">
        <v>17</v>
      </c>
      <c r="C695" s="195" t="s">
        <v>38</v>
      </c>
      <c r="D695" s="316" t="s">
        <v>6</v>
      </c>
      <c r="E695" s="423">
        <v>2500</v>
      </c>
      <c r="F695" s="307">
        <f t="shared" si="11"/>
        <v>4.241313789359392</v>
      </c>
      <c r="G695" s="102" t="s">
        <v>707</v>
      </c>
      <c r="H695" s="45"/>
      <c r="I695" s="392" t="s">
        <v>257</v>
      </c>
      <c r="J695" s="224" t="s">
        <v>21</v>
      </c>
      <c r="K695" s="418" t="s">
        <v>821</v>
      </c>
      <c r="L695" s="308">
        <v>589.44000000000005</v>
      </c>
      <c r="M695" s="248"/>
    </row>
    <row r="696" spans="1:13" s="97" customFormat="1" ht="15.75">
      <c r="A696" s="286">
        <v>45344</v>
      </c>
      <c r="B696" s="196" t="s">
        <v>17</v>
      </c>
      <c r="C696" s="195" t="s">
        <v>38</v>
      </c>
      <c r="D696" s="316" t="s">
        <v>5</v>
      </c>
      <c r="E696" s="423">
        <v>2500</v>
      </c>
      <c r="F696" s="307">
        <f t="shared" si="11"/>
        <v>4.241313789359392</v>
      </c>
      <c r="G696" s="102" t="s">
        <v>708</v>
      </c>
      <c r="H696" s="45"/>
      <c r="I696" s="388" t="s">
        <v>24</v>
      </c>
      <c r="J696" s="224" t="s">
        <v>21</v>
      </c>
      <c r="K696" s="418" t="s">
        <v>821</v>
      </c>
      <c r="L696" s="308">
        <v>589.44000000000005</v>
      </c>
      <c r="M696" s="248"/>
    </row>
    <row r="697" spans="1:13" s="97" customFormat="1" ht="15.75">
      <c r="A697" s="286">
        <v>45344</v>
      </c>
      <c r="B697" s="196" t="s">
        <v>17</v>
      </c>
      <c r="C697" s="51" t="s">
        <v>38</v>
      </c>
      <c r="D697" s="316" t="s">
        <v>5</v>
      </c>
      <c r="E697" s="423">
        <v>2500</v>
      </c>
      <c r="F697" s="307">
        <f t="shared" si="11"/>
        <v>4.241313789359392</v>
      </c>
      <c r="G697" s="102" t="s">
        <v>709</v>
      </c>
      <c r="H697" s="45"/>
      <c r="I697" s="388" t="s">
        <v>102</v>
      </c>
      <c r="J697" s="224" t="s">
        <v>21</v>
      </c>
      <c r="K697" s="418" t="s">
        <v>821</v>
      </c>
      <c r="L697" s="308">
        <v>589.44000000000005</v>
      </c>
      <c r="M697" s="248"/>
    </row>
    <row r="698" spans="1:13" s="97" customFormat="1" ht="15.75">
      <c r="A698" s="286">
        <v>45344</v>
      </c>
      <c r="B698" s="196" t="s">
        <v>17</v>
      </c>
      <c r="C698" s="51" t="s">
        <v>38</v>
      </c>
      <c r="D698" s="316" t="s">
        <v>5</v>
      </c>
      <c r="E698" s="423">
        <v>2500</v>
      </c>
      <c r="F698" s="307">
        <f t="shared" si="11"/>
        <v>4.241313789359392</v>
      </c>
      <c r="G698" s="102" t="s">
        <v>710</v>
      </c>
      <c r="H698" s="45"/>
      <c r="I698" s="388" t="s">
        <v>122</v>
      </c>
      <c r="J698" s="224" t="s">
        <v>21</v>
      </c>
      <c r="K698" s="418" t="s">
        <v>821</v>
      </c>
      <c r="L698" s="308">
        <v>589.44000000000005</v>
      </c>
      <c r="M698" s="248"/>
    </row>
    <row r="699" spans="1:13" s="97" customFormat="1" ht="15.75">
      <c r="A699" s="286">
        <v>45344</v>
      </c>
      <c r="B699" s="232" t="s">
        <v>17</v>
      </c>
      <c r="C699" s="45" t="s">
        <v>38</v>
      </c>
      <c r="D699" s="347" t="s">
        <v>5</v>
      </c>
      <c r="E699" s="437">
        <v>2500</v>
      </c>
      <c r="F699" s="307">
        <f t="shared" si="11"/>
        <v>4.241313789359392</v>
      </c>
      <c r="G699" s="341" t="s">
        <v>711</v>
      </c>
      <c r="H699" s="45"/>
      <c r="I699" s="379" t="s">
        <v>42</v>
      </c>
      <c r="J699" s="224" t="s">
        <v>21</v>
      </c>
      <c r="K699" s="418" t="s">
        <v>821</v>
      </c>
      <c r="L699" s="308">
        <v>589.44000000000005</v>
      </c>
      <c r="M699" s="248"/>
    </row>
    <row r="700" spans="1:13" s="97" customFormat="1" ht="15.75">
      <c r="A700" s="286">
        <v>45344</v>
      </c>
      <c r="B700" s="232" t="s">
        <v>17</v>
      </c>
      <c r="C700" s="45" t="s">
        <v>38</v>
      </c>
      <c r="D700" s="347" t="s">
        <v>9</v>
      </c>
      <c r="E700" s="437">
        <v>2500</v>
      </c>
      <c r="F700" s="307">
        <f t="shared" si="11"/>
        <v>4.241313789359392</v>
      </c>
      <c r="G700" s="341" t="s">
        <v>712</v>
      </c>
      <c r="H700" s="45"/>
      <c r="I700" s="379" t="s">
        <v>243</v>
      </c>
      <c r="J700" s="224" t="s">
        <v>21</v>
      </c>
      <c r="K700" s="418" t="s">
        <v>821</v>
      </c>
      <c r="L700" s="308">
        <v>589.44000000000005</v>
      </c>
      <c r="M700" s="248"/>
    </row>
    <row r="701" spans="1:13" s="97" customFormat="1" ht="15.75">
      <c r="A701" s="286">
        <v>45344</v>
      </c>
      <c r="B701" s="232" t="s">
        <v>17</v>
      </c>
      <c r="C701" s="51" t="s">
        <v>38</v>
      </c>
      <c r="D701" s="347" t="s">
        <v>9</v>
      </c>
      <c r="E701" s="437">
        <v>2500</v>
      </c>
      <c r="F701" s="307">
        <f t="shared" si="11"/>
        <v>4.241313789359392</v>
      </c>
      <c r="G701" s="341" t="s">
        <v>713</v>
      </c>
      <c r="H701" s="45"/>
      <c r="I701" s="379" t="s">
        <v>14</v>
      </c>
      <c r="J701" s="224" t="s">
        <v>21</v>
      </c>
      <c r="K701" s="418" t="s">
        <v>821</v>
      </c>
      <c r="L701" s="308">
        <v>589.44000000000005</v>
      </c>
      <c r="M701" s="248"/>
    </row>
    <row r="702" spans="1:13" s="97" customFormat="1" ht="15.75">
      <c r="A702" s="286">
        <v>45344</v>
      </c>
      <c r="B702" s="36" t="s">
        <v>43</v>
      </c>
      <c r="C702" s="36" t="s">
        <v>53</v>
      </c>
      <c r="D702" s="81" t="s">
        <v>8</v>
      </c>
      <c r="E702" s="447">
        <v>2900</v>
      </c>
      <c r="F702" s="307">
        <f t="shared" si="11"/>
        <v>4.9199239956568945</v>
      </c>
      <c r="G702" s="341" t="s">
        <v>285</v>
      </c>
      <c r="H702" s="331"/>
      <c r="I702" s="394" t="s">
        <v>16</v>
      </c>
      <c r="J702" s="224" t="s">
        <v>21</v>
      </c>
      <c r="K702" s="418" t="s">
        <v>821</v>
      </c>
      <c r="L702" s="308">
        <v>589.44000000000005</v>
      </c>
      <c r="M702" s="248"/>
    </row>
    <row r="703" spans="1:13" s="97" customFormat="1" ht="15.75" customHeight="1">
      <c r="A703" s="306">
        <v>45344</v>
      </c>
      <c r="B703" s="38" t="s">
        <v>43</v>
      </c>
      <c r="C703" s="329" t="s">
        <v>53</v>
      </c>
      <c r="D703" s="89" t="s">
        <v>8</v>
      </c>
      <c r="E703" s="486">
        <v>1700</v>
      </c>
      <c r="F703" s="307">
        <f t="shared" si="11"/>
        <v>2.8840933767643864</v>
      </c>
      <c r="G703" s="369" t="s">
        <v>276</v>
      </c>
      <c r="H703" s="331"/>
      <c r="I703" s="323" t="s">
        <v>15</v>
      </c>
      <c r="J703" s="224" t="s">
        <v>21</v>
      </c>
      <c r="K703" s="418" t="s">
        <v>821</v>
      </c>
      <c r="L703" s="308">
        <v>589.44000000000005</v>
      </c>
      <c r="M703" s="248"/>
    </row>
    <row r="704" spans="1:13" s="97" customFormat="1" ht="15.75">
      <c r="A704" s="286">
        <v>45344</v>
      </c>
      <c r="B704" s="36" t="s">
        <v>43</v>
      </c>
      <c r="C704" s="95" t="s">
        <v>53</v>
      </c>
      <c r="D704" s="81" t="s">
        <v>7</v>
      </c>
      <c r="E704" s="438">
        <v>1800</v>
      </c>
      <c r="F704" s="307">
        <f t="shared" si="11"/>
        <v>3.053745928338762</v>
      </c>
      <c r="G704" s="341" t="s">
        <v>59</v>
      </c>
      <c r="H704" s="231"/>
      <c r="I704" s="255" t="s">
        <v>13</v>
      </c>
      <c r="J704" s="224" t="s">
        <v>21</v>
      </c>
      <c r="K704" s="418" t="s">
        <v>821</v>
      </c>
      <c r="L704" s="308">
        <v>589.44000000000005</v>
      </c>
      <c r="M704" s="248"/>
    </row>
    <row r="705" spans="1:13" s="97" customFormat="1" ht="15.75">
      <c r="A705" s="286">
        <v>45344</v>
      </c>
      <c r="B705" s="410" t="s">
        <v>799</v>
      </c>
      <c r="C705" s="340" t="s">
        <v>46</v>
      </c>
      <c r="D705" s="81" t="s">
        <v>7</v>
      </c>
      <c r="E705" s="447">
        <v>5000</v>
      </c>
      <c r="F705" s="307">
        <f t="shared" si="11"/>
        <v>8.4826275787187839</v>
      </c>
      <c r="G705" s="341" t="s">
        <v>59</v>
      </c>
      <c r="H705" s="231"/>
      <c r="I705" s="255" t="s">
        <v>13</v>
      </c>
      <c r="J705" s="224" t="s">
        <v>21</v>
      </c>
      <c r="K705" s="418" t="s">
        <v>821</v>
      </c>
      <c r="L705" s="308">
        <v>589.44000000000005</v>
      </c>
      <c r="M705" s="248"/>
    </row>
    <row r="706" spans="1:13" s="97" customFormat="1" ht="15.75">
      <c r="A706" s="286">
        <v>45344</v>
      </c>
      <c r="B706" s="410" t="s">
        <v>800</v>
      </c>
      <c r="C706" s="95" t="s">
        <v>46</v>
      </c>
      <c r="D706" s="81" t="s">
        <v>7</v>
      </c>
      <c r="E706" s="447">
        <v>10000</v>
      </c>
      <c r="F706" s="307">
        <f t="shared" si="11"/>
        <v>16.965255157437568</v>
      </c>
      <c r="G706" s="341" t="s">
        <v>59</v>
      </c>
      <c r="H706" s="231"/>
      <c r="I706" s="255" t="s">
        <v>13</v>
      </c>
      <c r="J706" s="224" t="s">
        <v>21</v>
      </c>
      <c r="K706" s="418" t="s">
        <v>821</v>
      </c>
      <c r="L706" s="308">
        <v>589.44000000000005</v>
      </c>
      <c r="M706" s="248"/>
    </row>
    <row r="707" spans="1:13" s="97" customFormat="1" ht="15.75" customHeight="1">
      <c r="A707" s="286">
        <v>45344</v>
      </c>
      <c r="B707" s="231" t="s">
        <v>53</v>
      </c>
      <c r="C707" s="231" t="s">
        <v>53</v>
      </c>
      <c r="D707" s="81" t="s">
        <v>6</v>
      </c>
      <c r="E707" s="274">
        <v>1900</v>
      </c>
      <c r="F707" s="307">
        <f t="shared" si="11"/>
        <v>3.2233984799131377</v>
      </c>
      <c r="G707" s="282" t="s">
        <v>60</v>
      </c>
      <c r="H707" s="331"/>
      <c r="I707" s="270" t="s">
        <v>74</v>
      </c>
      <c r="J707" s="224" t="s">
        <v>21</v>
      </c>
      <c r="K707" s="418" t="s">
        <v>821</v>
      </c>
      <c r="L707" s="308">
        <v>589.44000000000005</v>
      </c>
      <c r="M707" s="248"/>
    </row>
    <row r="708" spans="1:13" s="97" customFormat="1" ht="15.75">
      <c r="A708" s="286">
        <v>45344</v>
      </c>
      <c r="B708" s="36" t="s">
        <v>823</v>
      </c>
      <c r="C708" s="36" t="s">
        <v>10</v>
      </c>
      <c r="D708" s="198" t="s">
        <v>113</v>
      </c>
      <c r="E708" s="448">
        <v>5000</v>
      </c>
      <c r="F708" s="307">
        <f t="shared" si="11"/>
        <v>8.4826275787187839</v>
      </c>
      <c r="G708" s="282" t="s">
        <v>85</v>
      </c>
      <c r="H708" s="331"/>
      <c r="I708" s="270" t="s">
        <v>74</v>
      </c>
      <c r="J708" s="224" t="s">
        <v>21</v>
      </c>
      <c r="K708" s="418" t="s">
        <v>821</v>
      </c>
      <c r="L708" s="308">
        <v>589.44000000000005</v>
      </c>
      <c r="M708" s="248"/>
    </row>
    <row r="709" spans="1:13" s="97" customFormat="1" ht="15.75">
      <c r="A709" s="286">
        <v>45344</v>
      </c>
      <c r="B709" s="36" t="s">
        <v>43</v>
      </c>
      <c r="C709" s="36" t="s">
        <v>53</v>
      </c>
      <c r="D709" s="81" t="s">
        <v>6</v>
      </c>
      <c r="E709" s="438">
        <v>1500</v>
      </c>
      <c r="F709" s="307">
        <f t="shared" si="11"/>
        <v>2.5447882736156351</v>
      </c>
      <c r="G709" s="334" t="s">
        <v>127</v>
      </c>
      <c r="H709" s="231"/>
      <c r="I709" s="285" t="s">
        <v>11</v>
      </c>
      <c r="J709" s="224" t="s">
        <v>21</v>
      </c>
      <c r="K709" s="418" t="s">
        <v>821</v>
      </c>
      <c r="L709" s="308">
        <v>589.44000000000005</v>
      </c>
      <c r="M709" s="248"/>
    </row>
    <row r="710" spans="1:13" s="97" customFormat="1" ht="15.75">
      <c r="A710" s="286">
        <v>45344</v>
      </c>
      <c r="B710" s="36" t="s">
        <v>43</v>
      </c>
      <c r="C710" s="36" t="s">
        <v>53</v>
      </c>
      <c r="D710" s="81" t="s">
        <v>9</v>
      </c>
      <c r="E710" s="438">
        <v>1700</v>
      </c>
      <c r="F710" s="307">
        <f t="shared" si="11"/>
        <v>2.8840933767643864</v>
      </c>
      <c r="G710" s="334" t="s">
        <v>256</v>
      </c>
      <c r="H710" s="293"/>
      <c r="I710" s="285" t="s">
        <v>243</v>
      </c>
      <c r="J710" s="224" t="s">
        <v>21</v>
      </c>
      <c r="K710" s="418" t="s">
        <v>821</v>
      </c>
      <c r="L710" s="308">
        <v>589.44000000000005</v>
      </c>
      <c r="M710" s="248"/>
    </row>
    <row r="711" spans="1:13" s="97" customFormat="1" ht="15.75" customHeight="1">
      <c r="A711" s="286">
        <v>45344</v>
      </c>
      <c r="B711" s="223" t="s">
        <v>291</v>
      </c>
      <c r="C711" s="225" t="s">
        <v>10</v>
      </c>
      <c r="D711" s="348" t="s">
        <v>8</v>
      </c>
      <c r="E711" s="444">
        <v>531626.6</v>
      </c>
      <c r="F711" s="307">
        <f>'Data February'!E573/L711</f>
        <v>4.9199239956568945</v>
      </c>
      <c r="G711" s="282" t="s">
        <v>284</v>
      </c>
      <c r="H711" s="298"/>
      <c r="I711" s="323" t="s">
        <v>52</v>
      </c>
      <c r="J711" s="224" t="s">
        <v>21</v>
      </c>
      <c r="K711" s="418" t="s">
        <v>821</v>
      </c>
      <c r="L711" s="308">
        <v>589.44000000000005</v>
      </c>
      <c r="M711" s="248"/>
    </row>
    <row r="712" spans="1:13" s="97" customFormat="1" ht="15.75" customHeight="1">
      <c r="A712" s="286">
        <v>45344</v>
      </c>
      <c r="B712" s="223" t="s">
        <v>301</v>
      </c>
      <c r="C712" s="225" t="s">
        <v>10</v>
      </c>
      <c r="D712" s="348" t="s">
        <v>8</v>
      </c>
      <c r="E712" s="444">
        <v>-1700</v>
      </c>
      <c r="F712" s="307">
        <f>'Data February'!E574/L712</f>
        <v>2.7144408251900107</v>
      </c>
      <c r="G712" s="282" t="s">
        <v>22</v>
      </c>
      <c r="H712" s="298"/>
      <c r="I712" s="323" t="s">
        <v>16</v>
      </c>
      <c r="J712" s="224" t="s">
        <v>21</v>
      </c>
      <c r="K712" s="418" t="s">
        <v>821</v>
      </c>
      <c r="L712" s="308">
        <v>589.44000000000005</v>
      </c>
      <c r="M712" s="248"/>
    </row>
    <row r="713" spans="1:13" s="97" customFormat="1" ht="15.75" customHeight="1">
      <c r="A713" s="286">
        <v>45344</v>
      </c>
      <c r="B713" s="223" t="s">
        <v>302</v>
      </c>
      <c r="C713" s="222" t="s">
        <v>10</v>
      </c>
      <c r="D713" s="348" t="s">
        <v>8</v>
      </c>
      <c r="E713" s="444">
        <v>200000</v>
      </c>
      <c r="F713" s="307">
        <f>'Data February'!E575/L713</f>
        <v>3.3082247557003255</v>
      </c>
      <c r="G713" s="282" t="s">
        <v>22</v>
      </c>
      <c r="H713" s="298"/>
      <c r="I713" s="323" t="s">
        <v>16</v>
      </c>
      <c r="J713" s="224" t="s">
        <v>21</v>
      </c>
      <c r="K713" s="418" t="s">
        <v>821</v>
      </c>
      <c r="L713" s="308">
        <v>589.44000000000005</v>
      </c>
      <c r="M713" s="248"/>
    </row>
    <row r="714" spans="1:13" s="97" customFormat="1" ht="15.75" customHeight="1">
      <c r="A714" s="286">
        <v>45344</v>
      </c>
      <c r="B714" s="223" t="s">
        <v>292</v>
      </c>
      <c r="C714" s="225" t="s">
        <v>10</v>
      </c>
      <c r="D714" s="348" t="s">
        <v>8</v>
      </c>
      <c r="E714" s="444">
        <v>311054.5</v>
      </c>
      <c r="F714" s="307">
        <f>'Data February'!E576/L714</f>
        <v>5.0895765472312702</v>
      </c>
      <c r="G714" s="282" t="s">
        <v>284</v>
      </c>
      <c r="H714" s="298"/>
      <c r="I714" s="323" t="s">
        <v>52</v>
      </c>
      <c r="J714" s="224" t="s">
        <v>21</v>
      </c>
      <c r="K714" s="418" t="s">
        <v>821</v>
      </c>
      <c r="L714" s="308">
        <v>589.44000000000005</v>
      </c>
      <c r="M714" s="248"/>
    </row>
    <row r="715" spans="1:13" s="97" customFormat="1" ht="15.75" customHeight="1">
      <c r="A715" s="286">
        <v>45344</v>
      </c>
      <c r="B715" s="223" t="s">
        <v>303</v>
      </c>
      <c r="C715" s="222" t="s">
        <v>10</v>
      </c>
      <c r="D715" s="348" t="s">
        <v>8</v>
      </c>
      <c r="E715" s="444">
        <v>2900</v>
      </c>
      <c r="F715" s="307">
        <f>'Data February'!E577/L715</f>
        <v>254.4788273615635</v>
      </c>
      <c r="G715" s="282" t="s">
        <v>22</v>
      </c>
      <c r="H715" s="298"/>
      <c r="I715" s="323" t="s">
        <v>15</v>
      </c>
      <c r="J715" s="224" t="s">
        <v>21</v>
      </c>
      <c r="K715" s="418" t="s">
        <v>821</v>
      </c>
      <c r="L715" s="308">
        <v>589.44000000000005</v>
      </c>
      <c r="M715" s="248"/>
    </row>
    <row r="716" spans="1:13" s="97" customFormat="1" ht="15.75" customHeight="1">
      <c r="A716" s="286">
        <v>45344</v>
      </c>
      <c r="B716" s="223" t="s">
        <v>293</v>
      </c>
      <c r="C716" s="222" t="s">
        <v>10</v>
      </c>
      <c r="D716" s="348" t="s">
        <v>7</v>
      </c>
      <c r="E716" s="444">
        <v>259121.3</v>
      </c>
      <c r="F716" s="307">
        <f>'Data February'!E578/L716</f>
        <v>11.875678610206297</v>
      </c>
      <c r="G716" s="282" t="s">
        <v>284</v>
      </c>
      <c r="H716" s="298"/>
      <c r="I716" s="323" t="s">
        <v>52</v>
      </c>
      <c r="J716" s="224" t="s">
        <v>21</v>
      </c>
      <c r="K716" s="418" t="s">
        <v>821</v>
      </c>
      <c r="L716" s="308">
        <v>589.44000000000005</v>
      </c>
      <c r="M716" s="248"/>
    </row>
    <row r="717" spans="1:13" s="97" customFormat="1" ht="15.75" customHeight="1">
      <c r="A717" s="286">
        <v>45344</v>
      </c>
      <c r="B717" s="223" t="s">
        <v>304</v>
      </c>
      <c r="C717" s="222" t="s">
        <v>10</v>
      </c>
      <c r="D717" s="348" t="s">
        <v>7</v>
      </c>
      <c r="E717" s="444">
        <v>21050</v>
      </c>
      <c r="F717" s="307">
        <f>'Data February'!E579/L717</f>
        <v>16.965255157437568</v>
      </c>
      <c r="G717" s="282" t="s">
        <v>22</v>
      </c>
      <c r="H717" s="298"/>
      <c r="I717" s="323" t="s">
        <v>13</v>
      </c>
      <c r="J717" s="224" t="s">
        <v>21</v>
      </c>
      <c r="K717" s="418" t="s">
        <v>821</v>
      </c>
      <c r="L717" s="308">
        <v>589.44000000000005</v>
      </c>
      <c r="M717" s="248"/>
    </row>
    <row r="718" spans="1:13" s="97" customFormat="1" ht="15.75" customHeight="1">
      <c r="A718" s="286">
        <v>45344</v>
      </c>
      <c r="B718" s="287" t="s">
        <v>305</v>
      </c>
      <c r="C718" s="225" t="s">
        <v>10</v>
      </c>
      <c r="D718" s="348" t="s">
        <v>7</v>
      </c>
      <c r="E718" s="444">
        <v>150000</v>
      </c>
      <c r="F718" s="307">
        <f>'Data February'!E580/L718</f>
        <v>16.965255157437568</v>
      </c>
      <c r="G718" s="282" t="s">
        <v>22</v>
      </c>
      <c r="H718" s="298"/>
      <c r="I718" s="323" t="s">
        <v>13</v>
      </c>
      <c r="J718" s="224" t="s">
        <v>21</v>
      </c>
      <c r="K718" s="418" t="s">
        <v>821</v>
      </c>
      <c r="L718" s="308">
        <v>589.44000000000005</v>
      </c>
      <c r="M718" s="248"/>
    </row>
    <row r="719" spans="1:13" s="97" customFormat="1" ht="15.75" customHeight="1">
      <c r="A719" s="286">
        <v>45344</v>
      </c>
      <c r="B719" s="223" t="s">
        <v>294</v>
      </c>
      <c r="C719" s="222" t="s">
        <v>10</v>
      </c>
      <c r="D719" s="348" t="s">
        <v>6</v>
      </c>
      <c r="E719" s="444">
        <v>415141.3</v>
      </c>
      <c r="F719" s="307">
        <f>'Data February'!E581/L719</f>
        <v>5.9378393051031484</v>
      </c>
      <c r="G719" s="282" t="s">
        <v>284</v>
      </c>
      <c r="H719" s="298"/>
      <c r="I719" s="323" t="s">
        <v>52</v>
      </c>
      <c r="J719" s="224" t="s">
        <v>21</v>
      </c>
      <c r="K719" s="418" t="s">
        <v>821</v>
      </c>
      <c r="L719" s="308">
        <v>589.44000000000005</v>
      </c>
      <c r="M719" s="248"/>
    </row>
    <row r="720" spans="1:13" s="97" customFormat="1" ht="15.75" customHeight="1">
      <c r="A720" s="286">
        <v>45344</v>
      </c>
      <c r="B720" s="223" t="s">
        <v>306</v>
      </c>
      <c r="C720" s="225" t="s">
        <v>10</v>
      </c>
      <c r="D720" s="348" t="s">
        <v>6</v>
      </c>
      <c r="E720" s="444">
        <v>8500</v>
      </c>
      <c r="F720" s="307">
        <f>'Data February'!E582/L720</f>
        <v>10.17915309446254</v>
      </c>
      <c r="G720" s="282" t="s">
        <v>22</v>
      </c>
      <c r="H720" s="298"/>
      <c r="I720" s="323" t="s">
        <v>74</v>
      </c>
      <c r="J720" s="224" t="s">
        <v>21</v>
      </c>
      <c r="K720" s="418" t="s">
        <v>821</v>
      </c>
      <c r="L720" s="308">
        <v>589.44000000000005</v>
      </c>
      <c r="M720" s="248"/>
    </row>
    <row r="721" spans="1:13" s="97" customFormat="1" ht="15.75" customHeight="1">
      <c r="A721" s="286">
        <v>45344</v>
      </c>
      <c r="B721" s="223" t="s">
        <v>295</v>
      </c>
      <c r="C721" s="222" t="s">
        <v>10</v>
      </c>
      <c r="D721" s="348" t="s">
        <v>6</v>
      </c>
      <c r="E721" s="444">
        <v>304803.20000000001</v>
      </c>
      <c r="F721" s="307">
        <f>'Data February'!E583/L721</f>
        <v>8.4826275787187839</v>
      </c>
      <c r="G721" s="282" t="s">
        <v>284</v>
      </c>
      <c r="H721" s="298"/>
      <c r="I721" s="323" t="s">
        <v>52</v>
      </c>
      <c r="J721" s="224" t="s">
        <v>21</v>
      </c>
      <c r="K721" s="418" t="s">
        <v>821</v>
      </c>
      <c r="L721" s="308">
        <v>589.44000000000005</v>
      </c>
      <c r="M721" s="248"/>
    </row>
    <row r="722" spans="1:13" s="97" customFormat="1" ht="15.75" customHeight="1">
      <c r="A722" s="286">
        <v>45344</v>
      </c>
      <c r="B722" s="223" t="s">
        <v>307</v>
      </c>
      <c r="C722" s="222" t="s">
        <v>10</v>
      </c>
      <c r="D722" s="348" t="s">
        <v>6</v>
      </c>
      <c r="E722" s="444">
        <v>-18550</v>
      </c>
      <c r="F722" s="307">
        <f>'Data February'!E584/L722</f>
        <v>3.3930510314875133</v>
      </c>
      <c r="G722" s="282" t="s">
        <v>22</v>
      </c>
      <c r="H722" s="298"/>
      <c r="I722" s="323" t="s">
        <v>11</v>
      </c>
      <c r="J722" s="224" t="s">
        <v>21</v>
      </c>
      <c r="K722" s="418" t="s">
        <v>821</v>
      </c>
      <c r="L722" s="308">
        <v>589.44000000000005</v>
      </c>
      <c r="M722" s="248"/>
    </row>
    <row r="723" spans="1:13" s="97" customFormat="1" ht="15.75" customHeight="1">
      <c r="A723" s="286">
        <v>45344</v>
      </c>
      <c r="B723" s="223" t="s">
        <v>296</v>
      </c>
      <c r="C723" s="222" t="s">
        <v>10</v>
      </c>
      <c r="D723" s="350" t="s">
        <v>5</v>
      </c>
      <c r="E723" s="444">
        <v>239313.5</v>
      </c>
      <c r="F723" s="307">
        <f>'Data February'!E585/L723</f>
        <v>16.965255157437568</v>
      </c>
      <c r="G723" s="282" t="s">
        <v>284</v>
      </c>
      <c r="H723" s="298"/>
      <c r="I723" s="323" t="s">
        <v>52</v>
      </c>
      <c r="J723" s="224" t="s">
        <v>21</v>
      </c>
      <c r="K723" s="418" t="s">
        <v>821</v>
      </c>
      <c r="L723" s="308">
        <v>589.44000000000005</v>
      </c>
      <c r="M723" s="248"/>
    </row>
    <row r="724" spans="1:13" s="97" customFormat="1" ht="15.75" customHeight="1">
      <c r="A724" s="286">
        <v>45344</v>
      </c>
      <c r="B724" s="223" t="s">
        <v>308</v>
      </c>
      <c r="C724" s="222" t="s">
        <v>10</v>
      </c>
      <c r="D724" s="350" t="s">
        <v>5</v>
      </c>
      <c r="E724" s="444">
        <v>13950</v>
      </c>
      <c r="F724" s="307">
        <f>'Data February'!E586/L724</f>
        <v>10.17915309446254</v>
      </c>
      <c r="G724" s="282" t="s">
        <v>22</v>
      </c>
      <c r="H724" s="298"/>
      <c r="I724" s="255" t="s">
        <v>42</v>
      </c>
      <c r="J724" s="224" t="s">
        <v>21</v>
      </c>
      <c r="K724" s="418" t="s">
        <v>821</v>
      </c>
      <c r="L724" s="308">
        <v>589.44000000000005</v>
      </c>
      <c r="M724" s="248"/>
    </row>
    <row r="725" spans="1:13" s="97" customFormat="1" ht="15.75" customHeight="1">
      <c r="A725" s="286">
        <v>45344</v>
      </c>
      <c r="B725" s="223" t="s">
        <v>297</v>
      </c>
      <c r="C725" s="222" t="s">
        <v>10</v>
      </c>
      <c r="D725" s="348" t="s">
        <v>9</v>
      </c>
      <c r="E725" s="444">
        <v>278195.59999999998</v>
      </c>
      <c r="F725" s="307">
        <f>'Data February'!E587/L725</f>
        <v>3.3930510314875133</v>
      </c>
      <c r="G725" s="282" t="s">
        <v>284</v>
      </c>
      <c r="H725" s="298"/>
      <c r="I725" s="323" t="s">
        <v>52</v>
      </c>
      <c r="J725" s="224" t="s">
        <v>21</v>
      </c>
      <c r="K725" s="418" t="s">
        <v>821</v>
      </c>
      <c r="L725" s="308">
        <v>589.44000000000005</v>
      </c>
      <c r="M725" s="248"/>
    </row>
    <row r="726" spans="1:13" s="97" customFormat="1" ht="15.75" customHeight="1">
      <c r="A726" s="286">
        <v>45344</v>
      </c>
      <c r="B726" s="223" t="s">
        <v>309</v>
      </c>
      <c r="C726" s="222" t="s">
        <v>10</v>
      </c>
      <c r="D726" s="348" t="s">
        <v>9</v>
      </c>
      <c r="E726" s="444">
        <v>16453</v>
      </c>
      <c r="F726" s="307">
        <f>'Data February'!E588/L726</f>
        <v>16.965255157437568</v>
      </c>
      <c r="G726" s="282" t="s">
        <v>22</v>
      </c>
      <c r="H726" s="298"/>
      <c r="I726" s="323" t="s">
        <v>14</v>
      </c>
      <c r="J726" s="224" t="s">
        <v>21</v>
      </c>
      <c r="K726" s="418" t="s">
        <v>821</v>
      </c>
      <c r="L726" s="308">
        <v>589.44000000000005</v>
      </c>
      <c r="M726" s="248"/>
    </row>
    <row r="727" spans="1:13" s="97" customFormat="1" ht="15.75">
      <c r="A727" s="286">
        <v>45344</v>
      </c>
      <c r="B727" s="223" t="s">
        <v>298</v>
      </c>
      <c r="C727" s="222" t="s">
        <v>10</v>
      </c>
      <c r="D727" s="350" t="s">
        <v>5</v>
      </c>
      <c r="E727" s="444">
        <v>271236.3</v>
      </c>
      <c r="F727" s="307">
        <f>'Data February'!E589/L727</f>
        <v>8.4826275787187839</v>
      </c>
      <c r="G727" s="282" t="s">
        <v>284</v>
      </c>
      <c r="H727" s="298"/>
      <c r="I727" s="323" t="s">
        <v>52</v>
      </c>
      <c r="J727" s="224" t="s">
        <v>21</v>
      </c>
      <c r="K727" s="418" t="s">
        <v>821</v>
      </c>
      <c r="L727" s="308">
        <v>589.44000000000005</v>
      </c>
      <c r="M727" s="248"/>
    </row>
    <row r="728" spans="1:13" s="97" customFormat="1" ht="15.75">
      <c r="A728" s="286">
        <v>45344</v>
      </c>
      <c r="B728" s="223" t="s">
        <v>310</v>
      </c>
      <c r="C728" s="225" t="s">
        <v>10</v>
      </c>
      <c r="D728" s="350" t="s">
        <v>5</v>
      </c>
      <c r="E728" s="444">
        <v>19950</v>
      </c>
      <c r="F728" s="307">
        <f>'Data February'!E590/L728</f>
        <v>3.3930510314875133</v>
      </c>
      <c r="G728" s="282" t="s">
        <v>22</v>
      </c>
      <c r="H728" s="298"/>
      <c r="I728" s="255" t="s">
        <v>12</v>
      </c>
      <c r="J728" s="224" t="s">
        <v>21</v>
      </c>
      <c r="K728" s="418" t="s">
        <v>821</v>
      </c>
      <c r="L728" s="308">
        <v>589.44000000000005</v>
      </c>
      <c r="M728" s="248"/>
    </row>
    <row r="729" spans="1:13" s="97" customFormat="1" ht="15.75" customHeight="1">
      <c r="A729" s="286">
        <v>45344</v>
      </c>
      <c r="B729" s="223" t="s">
        <v>310</v>
      </c>
      <c r="C729" s="225" t="s">
        <v>10</v>
      </c>
      <c r="D729" s="350" t="s">
        <v>5</v>
      </c>
      <c r="E729" s="444">
        <v>200000</v>
      </c>
      <c r="F729" s="307">
        <f>'Data February'!E591/L729</f>
        <v>2.7144408251900107</v>
      </c>
      <c r="G729" s="282" t="s">
        <v>22</v>
      </c>
      <c r="H729" s="298"/>
      <c r="I729" s="255" t="s">
        <v>12</v>
      </c>
      <c r="J729" s="224" t="s">
        <v>21</v>
      </c>
      <c r="K729" s="418" t="s">
        <v>821</v>
      </c>
      <c r="L729" s="308">
        <v>589.44000000000005</v>
      </c>
      <c r="M729" s="248"/>
    </row>
    <row r="730" spans="1:13" s="97" customFormat="1" ht="15.75" customHeight="1">
      <c r="A730" s="286">
        <v>45344</v>
      </c>
      <c r="B730" s="223" t="s">
        <v>316</v>
      </c>
      <c r="C730" s="222" t="s">
        <v>10</v>
      </c>
      <c r="D730" s="350" t="s">
        <v>5</v>
      </c>
      <c r="E730" s="444">
        <v>220663.5</v>
      </c>
      <c r="F730" s="307">
        <f>'Data February'!E592/L730</f>
        <v>4.4109663409337676</v>
      </c>
      <c r="G730" s="282" t="s">
        <v>284</v>
      </c>
      <c r="H730" s="298"/>
      <c r="I730" s="323" t="s">
        <v>52</v>
      </c>
      <c r="J730" s="224" t="s">
        <v>21</v>
      </c>
      <c r="K730" s="418" t="s">
        <v>821</v>
      </c>
      <c r="L730" s="308">
        <v>589.44000000000005</v>
      </c>
      <c r="M730" s="248"/>
    </row>
    <row r="731" spans="1:13" s="97" customFormat="1" ht="15.75">
      <c r="A731" s="286">
        <v>45344</v>
      </c>
      <c r="B731" s="223" t="s">
        <v>313</v>
      </c>
      <c r="C731" s="222" t="s">
        <v>10</v>
      </c>
      <c r="D731" s="350" t="s">
        <v>5</v>
      </c>
      <c r="E731" s="444">
        <v>-2400</v>
      </c>
      <c r="F731" s="307">
        <f>'Data February'!E593/L731</f>
        <v>4.7502714440825189</v>
      </c>
      <c r="G731" s="282" t="s">
        <v>22</v>
      </c>
      <c r="H731" s="298"/>
      <c r="I731" s="255" t="s">
        <v>24</v>
      </c>
      <c r="J731" s="224" t="s">
        <v>21</v>
      </c>
      <c r="K731" s="418" t="s">
        <v>821</v>
      </c>
      <c r="L731" s="308">
        <v>589.44000000000005</v>
      </c>
      <c r="M731" s="248"/>
    </row>
    <row r="732" spans="1:13" s="97" customFormat="1" ht="15.75">
      <c r="A732" s="286">
        <v>45344</v>
      </c>
      <c r="B732" s="287" t="s">
        <v>314</v>
      </c>
      <c r="C732" s="222" t="s">
        <v>10</v>
      </c>
      <c r="D732" s="350" t="s">
        <v>5</v>
      </c>
      <c r="E732" s="444">
        <v>35000</v>
      </c>
      <c r="F732" s="307">
        <f>'Data February'!E594/L732</f>
        <v>5.9378393051031484</v>
      </c>
      <c r="G732" s="282" t="s">
        <v>22</v>
      </c>
      <c r="H732" s="298"/>
      <c r="I732" s="255" t="s">
        <v>24</v>
      </c>
      <c r="J732" s="224" t="s">
        <v>21</v>
      </c>
      <c r="K732" s="418" t="s">
        <v>821</v>
      </c>
      <c r="L732" s="308">
        <v>589.44000000000005</v>
      </c>
      <c r="M732" s="248"/>
    </row>
    <row r="733" spans="1:13" s="97" customFormat="1" ht="15.75" customHeight="1">
      <c r="A733" s="286">
        <v>45344</v>
      </c>
      <c r="B733" s="223" t="s">
        <v>299</v>
      </c>
      <c r="C733" s="225" t="s">
        <v>10</v>
      </c>
      <c r="D733" s="348" t="s">
        <v>6</v>
      </c>
      <c r="E733" s="444">
        <v>166901.5</v>
      </c>
      <c r="F733" s="307">
        <f>'Data February'!E595/L733</f>
        <v>20.358306188925081</v>
      </c>
      <c r="G733" s="282" t="s">
        <v>284</v>
      </c>
      <c r="H733" s="298"/>
      <c r="I733" s="323" t="s">
        <v>52</v>
      </c>
      <c r="J733" s="224" t="s">
        <v>21</v>
      </c>
      <c r="K733" s="418" t="s">
        <v>821</v>
      </c>
      <c r="L733" s="308">
        <v>589.44000000000005</v>
      </c>
      <c r="M733" s="248"/>
    </row>
    <row r="734" spans="1:13" s="97" customFormat="1" ht="15.75" customHeight="1">
      <c r="A734" s="286">
        <v>45344</v>
      </c>
      <c r="B734" s="223" t="s">
        <v>312</v>
      </c>
      <c r="C734" s="222" t="s">
        <v>10</v>
      </c>
      <c r="D734" s="348" t="s">
        <v>6</v>
      </c>
      <c r="E734" s="444">
        <v>850</v>
      </c>
      <c r="F734" s="307">
        <f>'Data February'!E596/L734</f>
        <v>4.7502714440825189</v>
      </c>
      <c r="G734" s="282" t="s">
        <v>22</v>
      </c>
      <c r="H734" s="298"/>
      <c r="I734" s="323" t="s">
        <v>54</v>
      </c>
      <c r="J734" s="224" t="s">
        <v>21</v>
      </c>
      <c r="K734" s="418" t="s">
        <v>821</v>
      </c>
      <c r="L734" s="308">
        <v>589.44000000000005</v>
      </c>
      <c r="M734" s="248"/>
    </row>
    <row r="735" spans="1:13" s="97" customFormat="1" ht="15.75">
      <c r="A735" s="286">
        <v>45344</v>
      </c>
      <c r="B735" s="223" t="s">
        <v>317</v>
      </c>
      <c r="C735" s="225" t="s">
        <v>10</v>
      </c>
      <c r="D735" s="350" t="s">
        <v>5</v>
      </c>
      <c r="E735" s="444">
        <v>142795.29999999999</v>
      </c>
      <c r="F735" s="307">
        <f>'Data February'!E597/L735</f>
        <v>4.0716612377850163</v>
      </c>
      <c r="G735" s="282" t="s">
        <v>284</v>
      </c>
      <c r="H735" s="298"/>
      <c r="I735" s="323" t="s">
        <v>52</v>
      </c>
      <c r="J735" s="224" t="s">
        <v>21</v>
      </c>
      <c r="K735" s="418" t="s">
        <v>821</v>
      </c>
      <c r="L735" s="308">
        <v>589.44000000000005</v>
      </c>
      <c r="M735" s="248"/>
    </row>
    <row r="736" spans="1:13" s="97" customFormat="1" ht="15.75">
      <c r="A736" s="286">
        <v>45344</v>
      </c>
      <c r="B736" s="223" t="s">
        <v>311</v>
      </c>
      <c r="C736" s="222" t="s">
        <v>10</v>
      </c>
      <c r="D736" s="350" t="s">
        <v>5</v>
      </c>
      <c r="E736" s="444">
        <v>16200</v>
      </c>
      <c r="F736" s="307">
        <f>'Data February'!E598/L736</f>
        <v>4.241313789359392</v>
      </c>
      <c r="G736" s="282" t="s">
        <v>22</v>
      </c>
      <c r="H736" s="298"/>
      <c r="I736" s="255" t="s">
        <v>102</v>
      </c>
      <c r="J736" s="224" t="s">
        <v>21</v>
      </c>
      <c r="K736" s="418" t="s">
        <v>821</v>
      </c>
      <c r="L736" s="308">
        <v>589.44000000000005</v>
      </c>
      <c r="M736" s="248"/>
    </row>
    <row r="737" spans="1:13" s="97" customFormat="1" ht="15.75" customHeight="1">
      <c r="A737" s="286">
        <v>45344</v>
      </c>
      <c r="B737" s="223" t="s">
        <v>300</v>
      </c>
      <c r="C737" s="222" t="s">
        <v>10</v>
      </c>
      <c r="D737" s="350" t="s">
        <v>5</v>
      </c>
      <c r="E737" s="444">
        <v>122530</v>
      </c>
      <c r="F737" s="307">
        <f>'Data February'!E599/L737</f>
        <v>3.3930510314875133</v>
      </c>
      <c r="G737" s="282" t="s">
        <v>284</v>
      </c>
      <c r="H737" s="298"/>
      <c r="I737" s="323" t="s">
        <v>52</v>
      </c>
      <c r="J737" s="224" t="s">
        <v>21</v>
      </c>
      <c r="K737" s="418" t="s">
        <v>821</v>
      </c>
      <c r="L737" s="308">
        <v>589.44000000000005</v>
      </c>
      <c r="M737" s="248"/>
    </row>
    <row r="738" spans="1:13" s="97" customFormat="1" ht="15.75" customHeight="1">
      <c r="A738" s="286">
        <v>45344</v>
      </c>
      <c r="B738" s="223" t="s">
        <v>315</v>
      </c>
      <c r="C738" s="222" t="s">
        <v>10</v>
      </c>
      <c r="D738" s="350" t="s">
        <v>5</v>
      </c>
      <c r="E738" s="444">
        <v>10450</v>
      </c>
      <c r="F738" s="307">
        <f>'Data February'!E600/L738</f>
        <v>8.4826275787187839</v>
      </c>
      <c r="G738" s="282" t="s">
        <v>22</v>
      </c>
      <c r="H738" s="298"/>
      <c r="I738" s="255" t="s">
        <v>122</v>
      </c>
      <c r="J738" s="224" t="s">
        <v>21</v>
      </c>
      <c r="K738" s="418" t="s">
        <v>821</v>
      </c>
      <c r="L738" s="308">
        <v>589.44000000000005</v>
      </c>
      <c r="M738" s="248"/>
    </row>
    <row r="739" spans="1:13" s="97" customFormat="1" ht="15.75">
      <c r="A739" s="286">
        <v>45344</v>
      </c>
      <c r="B739" s="36" t="s">
        <v>43</v>
      </c>
      <c r="C739" s="36" t="s">
        <v>53</v>
      </c>
      <c r="D739" s="81" t="s">
        <v>5</v>
      </c>
      <c r="E739" s="439">
        <v>2400</v>
      </c>
      <c r="F739" s="307">
        <f t="shared" ref="F739:F802" si="12">E739/L739</f>
        <v>4.0716612377850163</v>
      </c>
      <c r="G739" s="341" t="s">
        <v>56</v>
      </c>
      <c r="H739" s="231"/>
      <c r="I739" s="323" t="s">
        <v>42</v>
      </c>
      <c r="J739" s="224" t="s">
        <v>21</v>
      </c>
      <c r="K739" s="418" t="s">
        <v>821</v>
      </c>
      <c r="L739" s="308">
        <v>589.44000000000005</v>
      </c>
      <c r="M739" s="248"/>
    </row>
    <row r="740" spans="1:13" s="97" customFormat="1" ht="15.75">
      <c r="A740" s="286">
        <v>45344</v>
      </c>
      <c r="B740" s="36" t="s">
        <v>43</v>
      </c>
      <c r="C740" s="36" t="s">
        <v>53</v>
      </c>
      <c r="D740" s="81" t="s">
        <v>9</v>
      </c>
      <c r="E740" s="447">
        <v>3400</v>
      </c>
      <c r="F740" s="307">
        <f t="shared" si="12"/>
        <v>5.7681867535287727</v>
      </c>
      <c r="G740" s="341" t="s">
        <v>55</v>
      </c>
      <c r="H740" s="231"/>
      <c r="I740" s="285" t="s">
        <v>14</v>
      </c>
      <c r="J740" s="224" t="s">
        <v>21</v>
      </c>
      <c r="K740" s="418" t="s">
        <v>821</v>
      </c>
      <c r="L740" s="308">
        <v>589.44000000000005</v>
      </c>
      <c r="M740" s="248"/>
    </row>
    <row r="741" spans="1:13" s="97" customFormat="1" ht="15.75">
      <c r="A741" s="286">
        <v>45344</v>
      </c>
      <c r="B741" s="36" t="s">
        <v>429</v>
      </c>
      <c r="C741" s="36" t="s">
        <v>246</v>
      </c>
      <c r="D741" s="81" t="s">
        <v>9</v>
      </c>
      <c r="E741" s="447">
        <v>40000</v>
      </c>
      <c r="F741" s="307">
        <f t="shared" si="12"/>
        <v>67.861020629750271</v>
      </c>
      <c r="G741" s="341" t="s">
        <v>155</v>
      </c>
      <c r="H741" s="231"/>
      <c r="I741" s="285" t="s">
        <v>14</v>
      </c>
      <c r="J741" s="224" t="s">
        <v>21</v>
      </c>
      <c r="K741" s="418" t="s">
        <v>821</v>
      </c>
      <c r="L741" s="308">
        <v>589.44000000000005</v>
      </c>
      <c r="M741" s="248"/>
    </row>
    <row r="742" spans="1:13" s="97" customFormat="1" ht="15.75">
      <c r="A742" s="304">
        <v>45344</v>
      </c>
      <c r="B742" s="36" t="s">
        <v>43</v>
      </c>
      <c r="C742" s="36" t="s">
        <v>53</v>
      </c>
      <c r="D742" s="81" t="s">
        <v>5</v>
      </c>
      <c r="E742" s="280">
        <v>2600</v>
      </c>
      <c r="F742" s="307">
        <f t="shared" si="12"/>
        <v>4.4109663409337676</v>
      </c>
      <c r="G742" s="334" t="s">
        <v>58</v>
      </c>
      <c r="H742" s="231"/>
      <c r="I742" s="255" t="s">
        <v>12</v>
      </c>
      <c r="J742" s="224" t="s">
        <v>21</v>
      </c>
      <c r="K742" s="418" t="s">
        <v>821</v>
      </c>
      <c r="L742" s="308">
        <v>589.44000000000005</v>
      </c>
      <c r="M742" s="248"/>
    </row>
    <row r="743" spans="1:13" s="97" customFormat="1" ht="15.75">
      <c r="A743" s="286">
        <v>45344</v>
      </c>
      <c r="B743" s="36" t="s">
        <v>389</v>
      </c>
      <c r="C743" s="36" t="s">
        <v>53</v>
      </c>
      <c r="D743" s="81" t="s">
        <v>5</v>
      </c>
      <c r="E743" s="438">
        <v>7000</v>
      </c>
      <c r="F743" s="307">
        <f t="shared" si="12"/>
        <v>11.875678610206297</v>
      </c>
      <c r="G743" s="334" t="s">
        <v>386</v>
      </c>
      <c r="H743" s="36">
        <v>5</v>
      </c>
      <c r="I743" s="285" t="s">
        <v>24</v>
      </c>
      <c r="J743" s="224" t="s">
        <v>21</v>
      </c>
      <c r="K743" s="418" t="s">
        <v>821</v>
      </c>
      <c r="L743" s="308">
        <v>589.44000000000005</v>
      </c>
      <c r="M743" s="248"/>
    </row>
    <row r="744" spans="1:13" s="97" customFormat="1" ht="15.75">
      <c r="A744" s="286">
        <v>45344</v>
      </c>
      <c r="B744" s="36" t="s">
        <v>390</v>
      </c>
      <c r="C744" s="39" t="s">
        <v>53</v>
      </c>
      <c r="D744" s="81" t="s">
        <v>5</v>
      </c>
      <c r="E744" s="438">
        <v>7000</v>
      </c>
      <c r="F744" s="307">
        <f t="shared" si="12"/>
        <v>11.875678610206297</v>
      </c>
      <c r="G744" s="334" t="s">
        <v>386</v>
      </c>
      <c r="H744" s="36">
        <v>5</v>
      </c>
      <c r="I744" s="285" t="s">
        <v>24</v>
      </c>
      <c r="J744" s="224" t="s">
        <v>21</v>
      </c>
      <c r="K744" s="418" t="s">
        <v>821</v>
      </c>
      <c r="L744" s="308">
        <v>589.44000000000005</v>
      </c>
      <c r="M744" s="248"/>
    </row>
    <row r="745" spans="1:13" s="97" customFormat="1" ht="15.75">
      <c r="A745" s="286">
        <v>45344</v>
      </c>
      <c r="B745" s="36" t="s">
        <v>43</v>
      </c>
      <c r="C745" s="39" t="s">
        <v>53</v>
      </c>
      <c r="D745" s="81" t="s">
        <v>5</v>
      </c>
      <c r="E745" s="438">
        <v>4000</v>
      </c>
      <c r="F745" s="307">
        <f t="shared" si="12"/>
        <v>6.7861020629750266</v>
      </c>
      <c r="G745" s="334" t="s">
        <v>386</v>
      </c>
      <c r="H745" s="36">
        <v>5</v>
      </c>
      <c r="I745" s="285" t="s">
        <v>24</v>
      </c>
      <c r="J745" s="224" t="s">
        <v>21</v>
      </c>
      <c r="K745" s="418" t="s">
        <v>821</v>
      </c>
      <c r="L745" s="308">
        <v>589.44000000000005</v>
      </c>
      <c r="M745" s="248"/>
    </row>
    <row r="746" spans="1:13" s="97" customFormat="1" ht="15.75">
      <c r="A746" s="286">
        <v>45344</v>
      </c>
      <c r="B746" s="36" t="s">
        <v>44</v>
      </c>
      <c r="C746" s="39" t="s">
        <v>272</v>
      </c>
      <c r="D746" s="81" t="s">
        <v>5</v>
      </c>
      <c r="E746" s="438">
        <v>5000</v>
      </c>
      <c r="F746" s="307">
        <f t="shared" si="12"/>
        <v>8.4826275787187839</v>
      </c>
      <c r="G746" s="334" t="s">
        <v>388</v>
      </c>
      <c r="H746" s="36">
        <v>5</v>
      </c>
      <c r="I746" s="285" t="s">
        <v>24</v>
      </c>
      <c r="J746" s="224" t="s">
        <v>21</v>
      </c>
      <c r="K746" s="418" t="s">
        <v>821</v>
      </c>
      <c r="L746" s="308">
        <v>589.44000000000005</v>
      </c>
      <c r="M746" s="248"/>
    </row>
    <row r="747" spans="1:13" s="97" customFormat="1" ht="15.75">
      <c r="A747" s="286">
        <v>45344</v>
      </c>
      <c r="B747" s="36" t="s">
        <v>45</v>
      </c>
      <c r="C747" s="39" t="s">
        <v>272</v>
      </c>
      <c r="D747" s="81" t="s">
        <v>5</v>
      </c>
      <c r="E747" s="438">
        <v>10000</v>
      </c>
      <c r="F747" s="307">
        <f t="shared" si="12"/>
        <v>16.965255157437568</v>
      </c>
      <c r="G747" s="334" t="s">
        <v>386</v>
      </c>
      <c r="H747" s="36">
        <v>5</v>
      </c>
      <c r="I747" s="285" t="s">
        <v>24</v>
      </c>
      <c r="J747" s="224" t="s">
        <v>21</v>
      </c>
      <c r="K747" s="418" t="s">
        <v>821</v>
      </c>
      <c r="L747" s="308">
        <v>589.44000000000005</v>
      </c>
      <c r="M747" s="248"/>
    </row>
    <row r="748" spans="1:13" s="97" customFormat="1" ht="15.75">
      <c r="A748" s="286">
        <v>45344</v>
      </c>
      <c r="B748" s="36" t="s">
        <v>342</v>
      </c>
      <c r="C748" s="39" t="s">
        <v>105</v>
      </c>
      <c r="D748" s="81" t="s">
        <v>5</v>
      </c>
      <c r="E748" s="438">
        <v>4500</v>
      </c>
      <c r="F748" s="307">
        <f t="shared" si="12"/>
        <v>7.6343648208469048</v>
      </c>
      <c r="G748" s="334" t="s">
        <v>391</v>
      </c>
      <c r="H748" s="36">
        <v>5</v>
      </c>
      <c r="I748" s="285" t="s">
        <v>24</v>
      </c>
      <c r="J748" s="224" t="s">
        <v>21</v>
      </c>
      <c r="K748" s="418" t="s">
        <v>821</v>
      </c>
      <c r="L748" s="308">
        <v>589.44000000000005</v>
      </c>
      <c r="M748" s="248"/>
    </row>
    <row r="749" spans="1:13" s="97" customFormat="1" ht="15.75">
      <c r="A749" s="286">
        <v>45344</v>
      </c>
      <c r="B749" s="36" t="s">
        <v>383</v>
      </c>
      <c r="C749" s="36" t="s">
        <v>53</v>
      </c>
      <c r="D749" s="350" t="s">
        <v>6</v>
      </c>
      <c r="E749" s="280">
        <v>2000</v>
      </c>
      <c r="F749" s="307">
        <f t="shared" si="12"/>
        <v>3.3930510314875133</v>
      </c>
      <c r="G749" s="334" t="s">
        <v>136</v>
      </c>
      <c r="H749" s="331"/>
      <c r="I749" s="255" t="s">
        <v>54</v>
      </c>
      <c r="J749" s="224" t="s">
        <v>21</v>
      </c>
      <c r="K749" s="418" t="s">
        <v>821</v>
      </c>
      <c r="L749" s="308">
        <v>589.44000000000005</v>
      </c>
      <c r="M749" s="248"/>
    </row>
    <row r="750" spans="1:13" s="97" customFormat="1" ht="15.75">
      <c r="A750" s="286">
        <v>45344</v>
      </c>
      <c r="B750" s="36" t="s">
        <v>43</v>
      </c>
      <c r="C750" s="39" t="s">
        <v>53</v>
      </c>
      <c r="D750" s="350" t="s">
        <v>6</v>
      </c>
      <c r="E750" s="280">
        <v>2000</v>
      </c>
      <c r="F750" s="307">
        <f t="shared" si="12"/>
        <v>3.3930510314875133</v>
      </c>
      <c r="G750" s="334" t="s">
        <v>90</v>
      </c>
      <c r="H750" s="331"/>
      <c r="I750" s="255" t="s">
        <v>54</v>
      </c>
      <c r="J750" s="224" t="s">
        <v>21</v>
      </c>
      <c r="K750" s="418" t="s">
        <v>821</v>
      </c>
      <c r="L750" s="308">
        <v>589.44000000000005</v>
      </c>
      <c r="M750" s="248"/>
    </row>
    <row r="751" spans="1:13" s="97" customFormat="1" ht="15.75">
      <c r="A751" s="286">
        <v>45344</v>
      </c>
      <c r="B751" s="36" t="s">
        <v>44</v>
      </c>
      <c r="C751" s="39" t="s">
        <v>272</v>
      </c>
      <c r="D751" s="350" t="s">
        <v>6</v>
      </c>
      <c r="E751" s="280">
        <v>5000</v>
      </c>
      <c r="F751" s="307">
        <f t="shared" si="12"/>
        <v>8.4826275787187839</v>
      </c>
      <c r="G751" s="334" t="s">
        <v>90</v>
      </c>
      <c r="H751" s="331"/>
      <c r="I751" s="255" t="s">
        <v>54</v>
      </c>
      <c r="J751" s="224" t="s">
        <v>21</v>
      </c>
      <c r="K751" s="418" t="s">
        <v>821</v>
      </c>
      <c r="L751" s="308">
        <v>589.44000000000005</v>
      </c>
      <c r="M751" s="248"/>
    </row>
    <row r="752" spans="1:13" s="97" customFormat="1" ht="15.75">
      <c r="A752" s="286">
        <v>45344</v>
      </c>
      <c r="B752" s="36" t="s">
        <v>45</v>
      </c>
      <c r="C752" s="39" t="s">
        <v>272</v>
      </c>
      <c r="D752" s="350" t="s">
        <v>6</v>
      </c>
      <c r="E752" s="280">
        <v>10000</v>
      </c>
      <c r="F752" s="307">
        <f t="shared" si="12"/>
        <v>16.965255157437568</v>
      </c>
      <c r="G752" s="334" t="s">
        <v>248</v>
      </c>
      <c r="H752" s="331"/>
      <c r="I752" s="255" t="s">
        <v>54</v>
      </c>
      <c r="J752" s="224" t="s">
        <v>21</v>
      </c>
      <c r="K752" s="418" t="s">
        <v>821</v>
      </c>
      <c r="L752" s="308">
        <v>589.44000000000005</v>
      </c>
      <c r="M752" s="248"/>
    </row>
    <row r="753" spans="1:13" s="97" customFormat="1" ht="15.75">
      <c r="A753" s="286">
        <v>45344</v>
      </c>
      <c r="B753" s="36" t="s">
        <v>356</v>
      </c>
      <c r="C753" s="36" t="s">
        <v>53</v>
      </c>
      <c r="D753" s="350" t="s">
        <v>5</v>
      </c>
      <c r="E753" s="438">
        <v>3500</v>
      </c>
      <c r="F753" s="307">
        <f t="shared" si="12"/>
        <v>5.9378393051031484</v>
      </c>
      <c r="G753" s="334" t="s">
        <v>357</v>
      </c>
      <c r="H753" s="331"/>
      <c r="I753" s="255" t="s">
        <v>102</v>
      </c>
      <c r="J753" s="224" t="s">
        <v>21</v>
      </c>
      <c r="K753" s="418" t="s">
        <v>821</v>
      </c>
      <c r="L753" s="308">
        <v>589.44000000000005</v>
      </c>
      <c r="M753" s="248"/>
    </row>
    <row r="754" spans="1:13" s="97" customFormat="1" ht="15.75">
      <c r="A754" s="286">
        <v>45344</v>
      </c>
      <c r="B754" s="36" t="s">
        <v>43</v>
      </c>
      <c r="C754" s="36" t="s">
        <v>53</v>
      </c>
      <c r="D754" s="350" t="s">
        <v>5</v>
      </c>
      <c r="E754" s="438">
        <v>2000</v>
      </c>
      <c r="F754" s="307">
        <f t="shared" si="12"/>
        <v>3.3930510314875133</v>
      </c>
      <c r="G754" s="334" t="s">
        <v>354</v>
      </c>
      <c r="H754" s="331"/>
      <c r="I754" s="255" t="s">
        <v>102</v>
      </c>
      <c r="J754" s="224" t="s">
        <v>21</v>
      </c>
      <c r="K754" s="418" t="s">
        <v>821</v>
      </c>
      <c r="L754" s="308">
        <v>589.44000000000005</v>
      </c>
      <c r="M754" s="248"/>
    </row>
    <row r="755" spans="1:13" s="97" customFormat="1" ht="15.75">
      <c r="A755" s="286">
        <v>45344</v>
      </c>
      <c r="B755" s="41" t="s">
        <v>44</v>
      </c>
      <c r="C755" s="39" t="s">
        <v>272</v>
      </c>
      <c r="D755" s="350" t="s">
        <v>5</v>
      </c>
      <c r="E755" s="425">
        <v>5000</v>
      </c>
      <c r="F755" s="307">
        <f t="shared" si="12"/>
        <v>8.4826275787187839</v>
      </c>
      <c r="G755" s="335" t="s">
        <v>354</v>
      </c>
      <c r="H755" s="331"/>
      <c r="I755" s="255" t="s">
        <v>102</v>
      </c>
      <c r="J755" s="224" t="s">
        <v>21</v>
      </c>
      <c r="K755" s="418" t="s">
        <v>821</v>
      </c>
      <c r="L755" s="308">
        <v>589.44000000000005</v>
      </c>
      <c r="M755" s="248"/>
    </row>
    <row r="756" spans="1:13" s="97" customFormat="1" ht="15.75">
      <c r="A756" s="286">
        <v>45344</v>
      </c>
      <c r="B756" s="41" t="s">
        <v>43</v>
      </c>
      <c r="C756" s="39" t="s">
        <v>53</v>
      </c>
      <c r="D756" s="81" t="s">
        <v>6</v>
      </c>
      <c r="E756" s="273">
        <v>1100</v>
      </c>
      <c r="F756" s="307">
        <f t="shared" si="12"/>
        <v>1.4850415811642725</v>
      </c>
      <c r="G756" s="102" t="s">
        <v>156</v>
      </c>
      <c r="H756" s="321"/>
      <c r="I756" s="394" t="s">
        <v>257</v>
      </c>
      <c r="J756" s="224" t="s">
        <v>21</v>
      </c>
      <c r="K756" s="311" t="s">
        <v>819</v>
      </c>
      <c r="L756" s="308">
        <v>740.72</v>
      </c>
      <c r="M756" s="207"/>
    </row>
    <row r="757" spans="1:13" s="97" customFormat="1" ht="15.75">
      <c r="A757" s="286">
        <v>45344</v>
      </c>
      <c r="B757" s="41" t="s">
        <v>43</v>
      </c>
      <c r="C757" s="39" t="s">
        <v>53</v>
      </c>
      <c r="D757" s="81" t="s">
        <v>5</v>
      </c>
      <c r="E757" s="427">
        <v>2750</v>
      </c>
      <c r="F757" s="307">
        <f t="shared" si="12"/>
        <v>4.6654451682953306</v>
      </c>
      <c r="G757" s="363" t="s">
        <v>126</v>
      </c>
      <c r="H757" s="321"/>
      <c r="I757" s="270" t="s">
        <v>122</v>
      </c>
      <c r="J757" s="224" t="s">
        <v>21</v>
      </c>
      <c r="K757" s="418" t="s">
        <v>821</v>
      </c>
      <c r="L757" s="308">
        <v>589.44000000000005</v>
      </c>
      <c r="M757" s="207"/>
    </row>
    <row r="758" spans="1:13" s="97" customFormat="1" ht="15.75">
      <c r="A758" s="286">
        <v>45344</v>
      </c>
      <c r="B758" s="41" t="s">
        <v>823</v>
      </c>
      <c r="C758" s="39" t="s">
        <v>10</v>
      </c>
      <c r="D758" s="81" t="s">
        <v>113</v>
      </c>
      <c r="E758" s="427">
        <v>5000</v>
      </c>
      <c r="F758" s="307">
        <f t="shared" si="12"/>
        <v>8.4826275787187839</v>
      </c>
      <c r="G758" s="363" t="s">
        <v>255</v>
      </c>
      <c r="H758" s="321"/>
      <c r="I758" s="270" t="s">
        <v>122</v>
      </c>
      <c r="J758" s="224" t="s">
        <v>21</v>
      </c>
      <c r="K758" s="418" t="s">
        <v>821</v>
      </c>
      <c r="L758" s="308">
        <v>589.44000000000005</v>
      </c>
      <c r="M758" s="207"/>
    </row>
    <row r="759" spans="1:13" s="97" customFormat="1" ht="15.75">
      <c r="A759" s="286">
        <v>45344</v>
      </c>
      <c r="B759" s="41" t="s">
        <v>43</v>
      </c>
      <c r="C759" s="39" t="s">
        <v>53</v>
      </c>
      <c r="D759" s="81" t="s">
        <v>5</v>
      </c>
      <c r="E759" s="449">
        <v>1600</v>
      </c>
      <c r="F759" s="307">
        <f t="shared" si="12"/>
        <v>2.7144408251900107</v>
      </c>
      <c r="G759" s="335" t="s">
        <v>329</v>
      </c>
      <c r="H759" s="320"/>
      <c r="I759" s="394" t="s">
        <v>289</v>
      </c>
      <c r="J759" s="224" t="s">
        <v>21</v>
      </c>
      <c r="K759" s="418" t="s">
        <v>821</v>
      </c>
      <c r="L759" s="308">
        <v>589.44000000000005</v>
      </c>
      <c r="M759" s="207"/>
    </row>
    <row r="760" spans="1:13" s="97" customFormat="1" ht="15.75" customHeight="1">
      <c r="A760" s="286">
        <v>45345</v>
      </c>
      <c r="B760" s="196" t="s">
        <v>17</v>
      </c>
      <c r="C760" s="51" t="s">
        <v>38</v>
      </c>
      <c r="D760" s="347" t="s">
        <v>8</v>
      </c>
      <c r="E760" s="423">
        <v>5000</v>
      </c>
      <c r="F760" s="307">
        <f t="shared" si="12"/>
        <v>8.4826275787187839</v>
      </c>
      <c r="G760" s="102" t="s">
        <v>714</v>
      </c>
      <c r="H760" s="45"/>
      <c r="I760" s="379" t="s">
        <v>16</v>
      </c>
      <c r="J760" s="224" t="s">
        <v>21</v>
      </c>
      <c r="K760" s="418" t="s">
        <v>821</v>
      </c>
      <c r="L760" s="308">
        <v>589.44000000000005</v>
      </c>
      <c r="M760" s="248"/>
    </row>
    <row r="761" spans="1:13" s="97" customFormat="1" ht="15.75" customHeight="1">
      <c r="A761" s="286">
        <v>45345</v>
      </c>
      <c r="B761" s="196" t="s">
        <v>17</v>
      </c>
      <c r="C761" s="51" t="s">
        <v>38</v>
      </c>
      <c r="D761" s="347" t="s">
        <v>8</v>
      </c>
      <c r="E761" s="423">
        <v>5000</v>
      </c>
      <c r="F761" s="307">
        <f t="shared" si="12"/>
        <v>8.4826275787187839</v>
      </c>
      <c r="G761" s="102" t="s">
        <v>715</v>
      </c>
      <c r="H761" s="45"/>
      <c r="I761" s="379" t="s">
        <v>15</v>
      </c>
      <c r="J761" s="224" t="s">
        <v>21</v>
      </c>
      <c r="K761" s="418" t="s">
        <v>821</v>
      </c>
      <c r="L761" s="308">
        <v>589.44000000000005</v>
      </c>
      <c r="M761" s="248"/>
    </row>
    <row r="762" spans="1:13" s="97" customFormat="1" ht="15.75" customHeight="1">
      <c r="A762" s="286">
        <v>45345</v>
      </c>
      <c r="B762" s="196" t="s">
        <v>17</v>
      </c>
      <c r="C762" s="51" t="s">
        <v>38</v>
      </c>
      <c r="D762" s="347" t="s">
        <v>6</v>
      </c>
      <c r="E762" s="423">
        <v>5000</v>
      </c>
      <c r="F762" s="307">
        <f t="shared" si="12"/>
        <v>8.4826275787187839</v>
      </c>
      <c r="G762" s="102" t="s">
        <v>716</v>
      </c>
      <c r="H762" s="45"/>
      <c r="I762" s="270" t="s">
        <v>74</v>
      </c>
      <c r="J762" s="224" t="s">
        <v>21</v>
      </c>
      <c r="K762" s="418" t="s">
        <v>821</v>
      </c>
      <c r="L762" s="308">
        <v>589.44000000000005</v>
      </c>
      <c r="M762" s="248"/>
    </row>
    <row r="763" spans="1:13" s="97" customFormat="1" ht="15.75" customHeight="1">
      <c r="A763" s="286">
        <v>45345</v>
      </c>
      <c r="B763" s="196" t="s">
        <v>17</v>
      </c>
      <c r="C763" s="51" t="s">
        <v>258</v>
      </c>
      <c r="D763" s="347" t="s">
        <v>6</v>
      </c>
      <c r="E763" s="423">
        <v>10000</v>
      </c>
      <c r="F763" s="307">
        <f t="shared" si="12"/>
        <v>16.965255157437568</v>
      </c>
      <c r="G763" s="102" t="s">
        <v>717</v>
      </c>
      <c r="H763" s="45"/>
      <c r="I763" s="270" t="s">
        <v>74</v>
      </c>
      <c r="J763" s="224" t="s">
        <v>21</v>
      </c>
      <c r="K763" s="418" t="s">
        <v>821</v>
      </c>
      <c r="L763" s="308">
        <v>589.44000000000005</v>
      </c>
      <c r="M763" s="248"/>
    </row>
    <row r="764" spans="1:13" s="97" customFormat="1" ht="15.75" customHeight="1">
      <c r="A764" s="286">
        <v>45345</v>
      </c>
      <c r="B764" s="196" t="s">
        <v>17</v>
      </c>
      <c r="C764" s="51" t="s">
        <v>38</v>
      </c>
      <c r="D764" s="347" t="s">
        <v>5</v>
      </c>
      <c r="E764" s="423">
        <v>5000</v>
      </c>
      <c r="F764" s="307">
        <f t="shared" si="12"/>
        <v>8.4826275787187839</v>
      </c>
      <c r="G764" s="102" t="s">
        <v>718</v>
      </c>
      <c r="H764" s="45"/>
      <c r="I764" s="379" t="s">
        <v>12</v>
      </c>
      <c r="J764" s="224" t="s">
        <v>21</v>
      </c>
      <c r="K764" s="418" t="s">
        <v>821</v>
      </c>
      <c r="L764" s="308">
        <v>589.44000000000005</v>
      </c>
      <c r="M764" s="248"/>
    </row>
    <row r="765" spans="1:13" s="97" customFormat="1" ht="15.75" customHeight="1">
      <c r="A765" s="286">
        <v>45345</v>
      </c>
      <c r="B765" s="196" t="s">
        <v>17</v>
      </c>
      <c r="C765" s="51" t="s">
        <v>38</v>
      </c>
      <c r="D765" s="347" t="s">
        <v>7</v>
      </c>
      <c r="E765" s="423">
        <v>2500</v>
      </c>
      <c r="F765" s="307">
        <f t="shared" si="12"/>
        <v>4.241313789359392</v>
      </c>
      <c r="G765" s="102" t="s">
        <v>719</v>
      </c>
      <c r="H765" s="45"/>
      <c r="I765" s="45" t="s">
        <v>13</v>
      </c>
      <c r="J765" s="224" t="s">
        <v>21</v>
      </c>
      <c r="K765" s="418" t="s">
        <v>821</v>
      </c>
      <c r="L765" s="308">
        <v>589.44000000000005</v>
      </c>
      <c r="M765" s="248"/>
    </row>
    <row r="766" spans="1:13" s="97" customFormat="1" ht="15.75" customHeight="1">
      <c r="A766" s="286">
        <v>45345</v>
      </c>
      <c r="B766" s="196" t="s">
        <v>17</v>
      </c>
      <c r="C766" s="51" t="s">
        <v>38</v>
      </c>
      <c r="D766" s="347" t="s">
        <v>6</v>
      </c>
      <c r="E766" s="423">
        <v>2500</v>
      </c>
      <c r="F766" s="307">
        <f t="shared" si="12"/>
        <v>4.241313789359392</v>
      </c>
      <c r="G766" s="102" t="s">
        <v>720</v>
      </c>
      <c r="H766" s="45"/>
      <c r="I766" s="45" t="s">
        <v>11</v>
      </c>
      <c r="J766" s="224" t="s">
        <v>21</v>
      </c>
      <c r="K766" s="418" t="s">
        <v>821</v>
      </c>
      <c r="L766" s="308">
        <v>589.44000000000005</v>
      </c>
      <c r="M766" s="248"/>
    </row>
    <row r="767" spans="1:13" s="97" customFormat="1" ht="15.75" customHeight="1">
      <c r="A767" s="286">
        <v>45345</v>
      </c>
      <c r="B767" s="411" t="s">
        <v>17</v>
      </c>
      <c r="C767" s="51" t="s">
        <v>38</v>
      </c>
      <c r="D767" s="347" t="s">
        <v>6</v>
      </c>
      <c r="E767" s="423">
        <v>2500</v>
      </c>
      <c r="F767" s="307">
        <f t="shared" si="12"/>
        <v>4.241313789359392</v>
      </c>
      <c r="G767" s="102" t="s">
        <v>721</v>
      </c>
      <c r="H767" s="45"/>
      <c r="I767" s="45" t="s">
        <v>54</v>
      </c>
      <c r="J767" s="224" t="s">
        <v>21</v>
      </c>
      <c r="K767" s="418" t="s">
        <v>821</v>
      </c>
      <c r="L767" s="308">
        <v>589.44000000000005</v>
      </c>
      <c r="M767" s="248"/>
    </row>
    <row r="768" spans="1:13" s="97" customFormat="1" ht="15.75" customHeight="1">
      <c r="A768" s="286">
        <v>45345</v>
      </c>
      <c r="B768" s="196" t="s">
        <v>17</v>
      </c>
      <c r="C768" s="51" t="s">
        <v>38</v>
      </c>
      <c r="D768" s="347" t="s">
        <v>6</v>
      </c>
      <c r="E768" s="423">
        <v>2500</v>
      </c>
      <c r="F768" s="307">
        <f t="shared" si="12"/>
        <v>4.241313789359392</v>
      </c>
      <c r="G768" s="102" t="s">
        <v>722</v>
      </c>
      <c r="H768" s="45"/>
      <c r="I768" s="93" t="s">
        <v>257</v>
      </c>
      <c r="J768" s="224" t="s">
        <v>21</v>
      </c>
      <c r="K768" s="418" t="s">
        <v>821</v>
      </c>
      <c r="L768" s="308">
        <v>589.44000000000005</v>
      </c>
      <c r="M768" s="248"/>
    </row>
    <row r="769" spans="1:13" s="97" customFormat="1" ht="15.75" customHeight="1">
      <c r="A769" s="286">
        <v>45345</v>
      </c>
      <c r="B769" s="196" t="s">
        <v>17</v>
      </c>
      <c r="C769" s="51" t="s">
        <v>38</v>
      </c>
      <c r="D769" s="347" t="s">
        <v>5</v>
      </c>
      <c r="E769" s="423">
        <v>2500</v>
      </c>
      <c r="F769" s="307">
        <f t="shared" si="12"/>
        <v>4.241313789359392</v>
      </c>
      <c r="G769" s="102" t="s">
        <v>723</v>
      </c>
      <c r="H769" s="45"/>
      <c r="I769" s="45" t="s">
        <v>24</v>
      </c>
      <c r="J769" s="224" t="s">
        <v>21</v>
      </c>
      <c r="K769" s="418" t="s">
        <v>821</v>
      </c>
      <c r="L769" s="308">
        <v>589.44000000000005</v>
      </c>
      <c r="M769" s="248"/>
    </row>
    <row r="770" spans="1:13" s="97" customFormat="1" ht="15.75" customHeight="1">
      <c r="A770" s="286">
        <v>45345</v>
      </c>
      <c r="B770" s="196" t="s">
        <v>17</v>
      </c>
      <c r="C770" s="51" t="s">
        <v>38</v>
      </c>
      <c r="D770" s="347" t="s">
        <v>5</v>
      </c>
      <c r="E770" s="423">
        <v>2500</v>
      </c>
      <c r="F770" s="307">
        <f t="shared" si="12"/>
        <v>4.241313789359392</v>
      </c>
      <c r="G770" s="102" t="s">
        <v>724</v>
      </c>
      <c r="H770" s="45"/>
      <c r="I770" s="45" t="s">
        <v>102</v>
      </c>
      <c r="J770" s="224" t="s">
        <v>21</v>
      </c>
      <c r="K770" s="418" t="s">
        <v>821</v>
      </c>
      <c r="L770" s="308">
        <v>589.44000000000005</v>
      </c>
      <c r="M770" s="248"/>
    </row>
    <row r="771" spans="1:13" s="97" customFormat="1" ht="15.75" customHeight="1">
      <c r="A771" s="286">
        <v>45345</v>
      </c>
      <c r="B771" s="196" t="s">
        <v>17</v>
      </c>
      <c r="C771" s="51" t="s">
        <v>38</v>
      </c>
      <c r="D771" s="347" t="s">
        <v>5</v>
      </c>
      <c r="E771" s="423">
        <v>2500</v>
      </c>
      <c r="F771" s="307">
        <f t="shared" si="12"/>
        <v>4.241313789359392</v>
      </c>
      <c r="G771" s="102" t="s">
        <v>725</v>
      </c>
      <c r="H771" s="45"/>
      <c r="I771" s="45" t="s">
        <v>122</v>
      </c>
      <c r="J771" s="224" t="s">
        <v>21</v>
      </c>
      <c r="K771" s="418" t="s">
        <v>821</v>
      </c>
      <c r="L771" s="308">
        <v>589.44000000000005</v>
      </c>
      <c r="M771" s="248"/>
    </row>
    <row r="772" spans="1:13" s="97" customFormat="1" ht="15.75" customHeight="1">
      <c r="A772" s="286">
        <v>45345</v>
      </c>
      <c r="B772" s="196" t="s">
        <v>17</v>
      </c>
      <c r="C772" s="51" t="s">
        <v>38</v>
      </c>
      <c r="D772" s="347" t="s">
        <v>5</v>
      </c>
      <c r="E772" s="423">
        <v>2500</v>
      </c>
      <c r="F772" s="307">
        <f t="shared" si="12"/>
        <v>4.241313789359392</v>
      </c>
      <c r="G772" s="102" t="s">
        <v>726</v>
      </c>
      <c r="H772" s="45"/>
      <c r="I772" s="45" t="s">
        <v>42</v>
      </c>
      <c r="J772" s="224" t="s">
        <v>21</v>
      </c>
      <c r="K772" s="418" t="s">
        <v>821</v>
      </c>
      <c r="L772" s="308">
        <v>589.44000000000005</v>
      </c>
      <c r="M772" s="248"/>
    </row>
    <row r="773" spans="1:13" s="97" customFormat="1" ht="15.75" customHeight="1">
      <c r="A773" s="286">
        <v>45345</v>
      </c>
      <c r="B773" s="196" t="s">
        <v>17</v>
      </c>
      <c r="C773" s="51" t="s">
        <v>38</v>
      </c>
      <c r="D773" s="347" t="s">
        <v>9</v>
      </c>
      <c r="E773" s="423">
        <v>2500</v>
      </c>
      <c r="F773" s="307">
        <f t="shared" si="12"/>
        <v>4.241313789359392</v>
      </c>
      <c r="G773" s="102" t="s">
        <v>727</v>
      </c>
      <c r="H773" s="45"/>
      <c r="I773" s="45" t="s">
        <v>243</v>
      </c>
      <c r="J773" s="224" t="s">
        <v>21</v>
      </c>
      <c r="K773" s="418" t="s">
        <v>821</v>
      </c>
      <c r="L773" s="308">
        <v>589.44000000000005</v>
      </c>
      <c r="M773" s="248"/>
    </row>
    <row r="774" spans="1:13" s="97" customFormat="1" ht="15.75" customHeight="1">
      <c r="A774" s="286">
        <v>45345</v>
      </c>
      <c r="B774" s="196" t="s">
        <v>17</v>
      </c>
      <c r="C774" s="45" t="s">
        <v>38</v>
      </c>
      <c r="D774" s="347" t="s">
        <v>9</v>
      </c>
      <c r="E774" s="423">
        <v>2500</v>
      </c>
      <c r="F774" s="307">
        <f t="shared" si="12"/>
        <v>4.241313789359392</v>
      </c>
      <c r="G774" s="102" t="s">
        <v>728</v>
      </c>
      <c r="H774" s="45"/>
      <c r="I774" s="45" t="s">
        <v>14</v>
      </c>
      <c r="J774" s="224" t="s">
        <v>21</v>
      </c>
      <c r="K774" s="418" t="s">
        <v>821</v>
      </c>
      <c r="L774" s="308">
        <v>589.44000000000005</v>
      </c>
      <c r="M774" s="248"/>
    </row>
    <row r="775" spans="1:13" s="97" customFormat="1" ht="15.75" customHeight="1">
      <c r="A775" s="286">
        <v>45345</v>
      </c>
      <c r="B775" s="318" t="s">
        <v>43</v>
      </c>
      <c r="C775" s="39" t="s">
        <v>53</v>
      </c>
      <c r="D775" s="81" t="s">
        <v>8</v>
      </c>
      <c r="E775" s="450">
        <v>2900</v>
      </c>
      <c r="F775" s="307">
        <f t="shared" si="12"/>
        <v>4.9199239956568945</v>
      </c>
      <c r="G775" s="102" t="s">
        <v>285</v>
      </c>
      <c r="H775" s="293"/>
      <c r="I775" s="93" t="s">
        <v>16</v>
      </c>
      <c r="J775" s="224" t="s">
        <v>21</v>
      </c>
      <c r="K775" s="418" t="s">
        <v>821</v>
      </c>
      <c r="L775" s="308">
        <v>589.44000000000005</v>
      </c>
      <c r="M775" s="248"/>
    </row>
    <row r="776" spans="1:13" s="97" customFormat="1" ht="15.75" customHeight="1">
      <c r="A776" s="306">
        <v>45345</v>
      </c>
      <c r="B776" s="201" t="s">
        <v>43</v>
      </c>
      <c r="C776" s="329" t="s">
        <v>53</v>
      </c>
      <c r="D776" s="89" t="s">
        <v>8</v>
      </c>
      <c r="E776" s="485">
        <v>1500</v>
      </c>
      <c r="F776" s="307">
        <f t="shared" si="12"/>
        <v>2.5447882736156351</v>
      </c>
      <c r="G776" s="362" t="s">
        <v>276</v>
      </c>
      <c r="H776" s="331"/>
      <c r="I776" s="223" t="s">
        <v>15</v>
      </c>
      <c r="J776" s="224" t="s">
        <v>21</v>
      </c>
      <c r="K776" s="418" t="s">
        <v>821</v>
      </c>
      <c r="L776" s="308">
        <v>589.44000000000005</v>
      </c>
      <c r="M776" s="248"/>
    </row>
    <row r="777" spans="1:13" s="97" customFormat="1" ht="15.75" customHeight="1">
      <c r="A777" s="286">
        <v>45345</v>
      </c>
      <c r="B777" s="41" t="s">
        <v>43</v>
      </c>
      <c r="C777" s="340" t="s">
        <v>53</v>
      </c>
      <c r="D777" s="81" t="s">
        <v>7</v>
      </c>
      <c r="E777" s="450">
        <v>1900</v>
      </c>
      <c r="F777" s="307">
        <f t="shared" si="12"/>
        <v>3.2233984799131377</v>
      </c>
      <c r="G777" s="102" t="s">
        <v>59</v>
      </c>
      <c r="H777" s="231"/>
      <c r="I777" s="232" t="s">
        <v>13</v>
      </c>
      <c r="J777" s="224" t="s">
        <v>21</v>
      </c>
      <c r="K777" s="418" t="s">
        <v>821</v>
      </c>
      <c r="L777" s="308">
        <v>589.44000000000005</v>
      </c>
      <c r="M777" s="248"/>
    </row>
    <row r="778" spans="1:13" s="97" customFormat="1" ht="15.75" customHeight="1">
      <c r="A778" s="286">
        <v>45345</v>
      </c>
      <c r="B778" s="406" t="s">
        <v>795</v>
      </c>
      <c r="C778" s="340" t="s">
        <v>46</v>
      </c>
      <c r="D778" s="81" t="s">
        <v>7</v>
      </c>
      <c r="E778" s="450">
        <v>7000</v>
      </c>
      <c r="F778" s="307">
        <f t="shared" si="12"/>
        <v>11.875678610206297</v>
      </c>
      <c r="G778" s="102" t="s">
        <v>59</v>
      </c>
      <c r="H778" s="231"/>
      <c r="I778" s="232" t="s">
        <v>13</v>
      </c>
      <c r="J778" s="224" t="s">
        <v>21</v>
      </c>
      <c r="K778" s="418" t="s">
        <v>821</v>
      </c>
      <c r="L778" s="308">
        <v>589.44000000000005</v>
      </c>
      <c r="M778" s="248"/>
    </row>
    <row r="779" spans="1:13" s="97" customFormat="1" ht="15.75" customHeight="1">
      <c r="A779" s="286">
        <v>45345</v>
      </c>
      <c r="B779" s="406" t="s">
        <v>794</v>
      </c>
      <c r="C779" s="95" t="s">
        <v>46</v>
      </c>
      <c r="D779" s="81" t="s">
        <v>7</v>
      </c>
      <c r="E779" s="450">
        <v>7000</v>
      </c>
      <c r="F779" s="307">
        <f t="shared" si="12"/>
        <v>11.875678610206297</v>
      </c>
      <c r="G779" s="102" t="s">
        <v>59</v>
      </c>
      <c r="H779" s="231"/>
      <c r="I779" s="232" t="s">
        <v>13</v>
      </c>
      <c r="J779" s="224" t="s">
        <v>21</v>
      </c>
      <c r="K779" s="418" t="s">
        <v>821</v>
      </c>
      <c r="L779" s="308">
        <v>589.44000000000005</v>
      </c>
      <c r="M779" s="248"/>
    </row>
    <row r="780" spans="1:13" s="97" customFormat="1" ht="15.75" customHeight="1">
      <c r="A780" s="286">
        <v>45345</v>
      </c>
      <c r="B780" s="406" t="s">
        <v>794</v>
      </c>
      <c r="C780" s="340" t="s">
        <v>46</v>
      </c>
      <c r="D780" s="81" t="s">
        <v>7</v>
      </c>
      <c r="E780" s="450">
        <v>7000</v>
      </c>
      <c r="F780" s="307">
        <f t="shared" si="12"/>
        <v>11.875678610206297</v>
      </c>
      <c r="G780" s="102" t="s">
        <v>59</v>
      </c>
      <c r="H780" s="231"/>
      <c r="I780" s="232" t="s">
        <v>13</v>
      </c>
      <c r="J780" s="224" t="s">
        <v>21</v>
      </c>
      <c r="K780" s="418" t="s">
        <v>821</v>
      </c>
      <c r="L780" s="308">
        <v>589.44000000000005</v>
      </c>
      <c r="M780" s="248"/>
    </row>
    <row r="781" spans="1:13" s="97" customFormat="1" ht="15.75" customHeight="1">
      <c r="A781" s="286">
        <v>45345</v>
      </c>
      <c r="B781" s="406" t="s">
        <v>794</v>
      </c>
      <c r="C781" s="340" t="s">
        <v>46</v>
      </c>
      <c r="D781" s="81" t="s">
        <v>7</v>
      </c>
      <c r="E781" s="450">
        <v>7000</v>
      </c>
      <c r="F781" s="307">
        <f t="shared" si="12"/>
        <v>11.875678610206297</v>
      </c>
      <c r="G781" s="102" t="s">
        <v>59</v>
      </c>
      <c r="H781" s="231"/>
      <c r="I781" s="232" t="s">
        <v>13</v>
      </c>
      <c r="J781" s="224" t="s">
        <v>21</v>
      </c>
      <c r="K781" s="418" t="s">
        <v>821</v>
      </c>
      <c r="L781" s="308">
        <v>589.44000000000005</v>
      </c>
      <c r="M781" s="248"/>
    </row>
    <row r="782" spans="1:13" s="97" customFormat="1" ht="15.75">
      <c r="A782" s="286">
        <v>45345</v>
      </c>
      <c r="B782" s="406" t="s">
        <v>794</v>
      </c>
      <c r="C782" s="340" t="s">
        <v>46</v>
      </c>
      <c r="D782" s="81" t="s">
        <v>7</v>
      </c>
      <c r="E782" s="450">
        <v>7000</v>
      </c>
      <c r="F782" s="307">
        <f t="shared" si="12"/>
        <v>11.875678610206297</v>
      </c>
      <c r="G782" s="102" t="s">
        <v>59</v>
      </c>
      <c r="H782" s="231"/>
      <c r="I782" s="232" t="s">
        <v>13</v>
      </c>
      <c r="J782" s="224" t="s">
        <v>21</v>
      </c>
      <c r="K782" s="418" t="s">
        <v>821</v>
      </c>
      <c r="L782" s="308">
        <v>589.44000000000005</v>
      </c>
      <c r="M782" s="248"/>
    </row>
    <row r="783" spans="1:13" s="97" customFormat="1" ht="15.75">
      <c r="A783" s="286">
        <v>45345</v>
      </c>
      <c r="B783" s="406" t="s">
        <v>795</v>
      </c>
      <c r="C783" s="340" t="s">
        <v>46</v>
      </c>
      <c r="D783" s="81" t="s">
        <v>7</v>
      </c>
      <c r="E783" s="450">
        <v>7000</v>
      </c>
      <c r="F783" s="307">
        <f t="shared" si="12"/>
        <v>11.875678610206297</v>
      </c>
      <c r="G783" s="102" t="s">
        <v>59</v>
      </c>
      <c r="H783" s="287"/>
      <c r="I783" s="232" t="s">
        <v>13</v>
      </c>
      <c r="J783" s="224" t="s">
        <v>21</v>
      </c>
      <c r="K783" s="418" t="s">
        <v>821</v>
      </c>
      <c r="L783" s="308">
        <v>589.44000000000005</v>
      </c>
      <c r="M783" s="248"/>
    </row>
    <row r="784" spans="1:13" s="97" customFormat="1" ht="15.75" customHeight="1">
      <c r="A784" s="286">
        <v>45345</v>
      </c>
      <c r="B784" s="406" t="s">
        <v>795</v>
      </c>
      <c r="C784" s="340" t="s">
        <v>46</v>
      </c>
      <c r="D784" s="81" t="s">
        <v>7</v>
      </c>
      <c r="E784" s="450">
        <v>7000</v>
      </c>
      <c r="F784" s="307">
        <f t="shared" si="12"/>
        <v>11.875678610206297</v>
      </c>
      <c r="G784" s="102" t="s">
        <v>59</v>
      </c>
      <c r="H784" s="231"/>
      <c r="I784" s="232" t="s">
        <v>13</v>
      </c>
      <c r="J784" s="224" t="s">
        <v>21</v>
      </c>
      <c r="K784" s="418" t="s">
        <v>821</v>
      </c>
      <c r="L784" s="308">
        <v>589.44000000000005</v>
      </c>
      <c r="M784" s="248"/>
    </row>
    <row r="785" spans="1:13" s="97" customFormat="1" ht="15.75">
      <c r="A785" s="286">
        <v>45345</v>
      </c>
      <c r="B785" s="197" t="s">
        <v>53</v>
      </c>
      <c r="C785" s="87" t="s">
        <v>53</v>
      </c>
      <c r="D785" s="198" t="s">
        <v>6</v>
      </c>
      <c r="E785" s="428">
        <v>1950</v>
      </c>
      <c r="F785" s="307">
        <f t="shared" si="12"/>
        <v>3.3082247557003255</v>
      </c>
      <c r="G785" s="291" t="s">
        <v>60</v>
      </c>
      <c r="H785" s="331"/>
      <c r="I785" s="36" t="s">
        <v>74</v>
      </c>
      <c r="J785" s="224" t="s">
        <v>21</v>
      </c>
      <c r="K785" s="418" t="s">
        <v>821</v>
      </c>
      <c r="L785" s="308">
        <v>589.44000000000005</v>
      </c>
      <c r="M785" s="248"/>
    </row>
    <row r="786" spans="1:13" s="97" customFormat="1" ht="15.75" customHeight="1">
      <c r="A786" s="286">
        <v>45345</v>
      </c>
      <c r="B786" s="41" t="s">
        <v>43</v>
      </c>
      <c r="C786" s="39" t="s">
        <v>53</v>
      </c>
      <c r="D786" s="81" t="s">
        <v>6</v>
      </c>
      <c r="E786" s="425">
        <v>1500</v>
      </c>
      <c r="F786" s="307">
        <f t="shared" si="12"/>
        <v>2.5447882736156351</v>
      </c>
      <c r="G786" s="335" t="s">
        <v>127</v>
      </c>
      <c r="H786" s="231"/>
      <c r="I786" s="231" t="s">
        <v>11</v>
      </c>
      <c r="J786" s="224" t="s">
        <v>21</v>
      </c>
      <c r="K786" s="418" t="s">
        <v>821</v>
      </c>
      <c r="L786" s="308">
        <v>589.44000000000005</v>
      </c>
      <c r="M786" s="248"/>
    </row>
    <row r="787" spans="1:13" s="97" customFormat="1" ht="15.75" customHeight="1">
      <c r="A787" s="286">
        <v>45345</v>
      </c>
      <c r="B787" s="41" t="s">
        <v>43</v>
      </c>
      <c r="C787" s="39" t="s">
        <v>53</v>
      </c>
      <c r="D787" s="81" t="s">
        <v>9</v>
      </c>
      <c r="E787" s="425">
        <v>1800</v>
      </c>
      <c r="F787" s="307">
        <f t="shared" si="12"/>
        <v>3.053745928338762</v>
      </c>
      <c r="G787" s="335" t="s">
        <v>256</v>
      </c>
      <c r="H787" s="293"/>
      <c r="I787" s="231" t="s">
        <v>243</v>
      </c>
      <c r="J787" s="224" t="s">
        <v>21</v>
      </c>
      <c r="K787" s="418" t="s">
        <v>821</v>
      </c>
      <c r="L787" s="308">
        <v>589.44000000000005</v>
      </c>
      <c r="M787" s="248"/>
    </row>
    <row r="788" spans="1:13" s="97" customFormat="1" ht="15.75" customHeight="1">
      <c r="A788" s="286">
        <v>45345</v>
      </c>
      <c r="B788" s="41" t="s">
        <v>823</v>
      </c>
      <c r="C788" s="329" t="s">
        <v>10</v>
      </c>
      <c r="D788" s="81" t="s">
        <v>113</v>
      </c>
      <c r="E788" s="426">
        <v>5000</v>
      </c>
      <c r="F788" s="307">
        <f t="shared" si="12"/>
        <v>8.4826275787187839</v>
      </c>
      <c r="G788" s="102" t="s">
        <v>432</v>
      </c>
      <c r="H788" s="231"/>
      <c r="I788" s="223" t="s">
        <v>42</v>
      </c>
      <c r="J788" s="224" t="s">
        <v>21</v>
      </c>
      <c r="K788" s="418" t="s">
        <v>821</v>
      </c>
      <c r="L788" s="308">
        <v>589.44000000000005</v>
      </c>
      <c r="M788" s="248"/>
    </row>
    <row r="789" spans="1:13" s="97" customFormat="1" ht="15.75" customHeight="1">
      <c r="A789" s="286">
        <v>45345</v>
      </c>
      <c r="B789" s="41" t="s">
        <v>43</v>
      </c>
      <c r="C789" s="39" t="s">
        <v>53</v>
      </c>
      <c r="D789" s="81" t="s">
        <v>9</v>
      </c>
      <c r="E789" s="450">
        <v>3400</v>
      </c>
      <c r="F789" s="307">
        <f t="shared" si="12"/>
        <v>5.7681867535287727</v>
      </c>
      <c r="G789" s="102" t="s">
        <v>55</v>
      </c>
      <c r="H789" s="298"/>
      <c r="I789" s="231" t="s">
        <v>14</v>
      </c>
      <c r="J789" s="224" t="s">
        <v>21</v>
      </c>
      <c r="K789" s="418" t="s">
        <v>821</v>
      </c>
      <c r="L789" s="308">
        <v>589.44000000000005</v>
      </c>
      <c r="M789" s="248"/>
    </row>
    <row r="790" spans="1:13" s="97" customFormat="1" ht="15.75" customHeight="1">
      <c r="A790" s="286">
        <v>45345</v>
      </c>
      <c r="B790" s="41" t="s">
        <v>100</v>
      </c>
      <c r="C790" s="39" t="s">
        <v>82</v>
      </c>
      <c r="D790" s="81" t="s">
        <v>9</v>
      </c>
      <c r="E790" s="450">
        <v>800</v>
      </c>
      <c r="F790" s="307">
        <f t="shared" si="12"/>
        <v>1.3572204125950054</v>
      </c>
      <c r="G790" s="102" t="s">
        <v>55</v>
      </c>
      <c r="H790" s="331"/>
      <c r="I790" s="231" t="s">
        <v>14</v>
      </c>
      <c r="J790" s="224" t="s">
        <v>21</v>
      </c>
      <c r="K790" s="418" t="s">
        <v>821</v>
      </c>
      <c r="L790" s="308">
        <v>589.44000000000005</v>
      </c>
      <c r="M790" s="248"/>
    </row>
    <row r="791" spans="1:13" s="97" customFormat="1" ht="15.75">
      <c r="A791" s="286">
        <v>45345</v>
      </c>
      <c r="B791" s="41" t="s">
        <v>100</v>
      </c>
      <c r="C791" s="39" t="s">
        <v>82</v>
      </c>
      <c r="D791" s="81" t="s">
        <v>9</v>
      </c>
      <c r="E791" s="450">
        <v>600</v>
      </c>
      <c r="F791" s="307">
        <f t="shared" si="12"/>
        <v>1.0179153094462541</v>
      </c>
      <c r="G791" s="102" t="s">
        <v>55</v>
      </c>
      <c r="H791" s="331"/>
      <c r="I791" s="231" t="s">
        <v>14</v>
      </c>
      <c r="J791" s="224" t="s">
        <v>21</v>
      </c>
      <c r="K791" s="418" t="s">
        <v>821</v>
      </c>
      <c r="L791" s="308">
        <v>589.44000000000005</v>
      </c>
      <c r="M791" s="248"/>
    </row>
    <row r="792" spans="1:13" s="97" customFormat="1" ht="15.75">
      <c r="A792" s="304">
        <v>45345</v>
      </c>
      <c r="B792" s="41" t="s">
        <v>43</v>
      </c>
      <c r="C792" s="36" t="s">
        <v>53</v>
      </c>
      <c r="D792" s="81" t="s">
        <v>5</v>
      </c>
      <c r="E792" s="276">
        <v>2800</v>
      </c>
      <c r="F792" s="307">
        <f t="shared" si="12"/>
        <v>4.7502714440825189</v>
      </c>
      <c r="G792" s="335" t="s">
        <v>58</v>
      </c>
      <c r="H792" s="231"/>
      <c r="I792" s="232" t="s">
        <v>12</v>
      </c>
      <c r="J792" s="224" t="s">
        <v>21</v>
      </c>
      <c r="K792" s="418" t="s">
        <v>821</v>
      </c>
      <c r="L792" s="308">
        <v>589.44000000000005</v>
      </c>
      <c r="M792" s="248"/>
    </row>
    <row r="793" spans="1:13" s="97" customFormat="1" ht="15.75" customHeight="1">
      <c r="A793" s="286">
        <v>45345</v>
      </c>
      <c r="B793" s="41" t="s">
        <v>275</v>
      </c>
      <c r="C793" s="39" t="s">
        <v>53</v>
      </c>
      <c r="D793" s="81" t="s">
        <v>5</v>
      </c>
      <c r="E793" s="425">
        <v>2000</v>
      </c>
      <c r="F793" s="307">
        <f t="shared" si="12"/>
        <v>3.3930510314875133</v>
      </c>
      <c r="G793" s="335" t="s">
        <v>386</v>
      </c>
      <c r="H793" s="36">
        <v>5</v>
      </c>
      <c r="I793" s="231" t="s">
        <v>24</v>
      </c>
      <c r="J793" s="224" t="s">
        <v>21</v>
      </c>
      <c r="K793" s="418" t="s">
        <v>821</v>
      </c>
      <c r="L793" s="308">
        <v>589.44000000000005</v>
      </c>
      <c r="M793" s="248"/>
    </row>
    <row r="794" spans="1:13" s="97" customFormat="1" ht="15.75">
      <c r="A794" s="286">
        <v>45345</v>
      </c>
      <c r="B794" s="41" t="s">
        <v>43</v>
      </c>
      <c r="C794" s="39" t="s">
        <v>53</v>
      </c>
      <c r="D794" s="81" t="s">
        <v>5</v>
      </c>
      <c r="E794" s="425">
        <v>4400</v>
      </c>
      <c r="F794" s="307">
        <f t="shared" si="12"/>
        <v>7.4647122692725292</v>
      </c>
      <c r="G794" s="335" t="s">
        <v>386</v>
      </c>
      <c r="H794" s="36">
        <v>5</v>
      </c>
      <c r="I794" s="231" t="s">
        <v>24</v>
      </c>
      <c r="J794" s="224" t="s">
        <v>21</v>
      </c>
      <c r="K794" s="418" t="s">
        <v>821</v>
      </c>
      <c r="L794" s="308">
        <v>589.44000000000005</v>
      </c>
      <c r="M794" s="248"/>
    </row>
    <row r="795" spans="1:13" s="97" customFormat="1" ht="15.75">
      <c r="A795" s="286">
        <v>45345</v>
      </c>
      <c r="B795" s="41" t="s">
        <v>44</v>
      </c>
      <c r="C795" s="39" t="s">
        <v>272</v>
      </c>
      <c r="D795" s="81" t="s">
        <v>5</v>
      </c>
      <c r="E795" s="425">
        <v>5000</v>
      </c>
      <c r="F795" s="307">
        <f t="shared" si="12"/>
        <v>8.4826275787187839</v>
      </c>
      <c r="G795" s="335" t="s">
        <v>57</v>
      </c>
      <c r="H795" s="36">
        <v>5</v>
      </c>
      <c r="I795" s="231" t="s">
        <v>24</v>
      </c>
      <c r="J795" s="224" t="s">
        <v>21</v>
      </c>
      <c r="K795" s="418" t="s">
        <v>821</v>
      </c>
      <c r="L795" s="308">
        <v>589.44000000000005</v>
      </c>
      <c r="M795" s="248"/>
    </row>
    <row r="796" spans="1:13" s="97" customFormat="1" ht="15.75">
      <c r="A796" s="286">
        <v>45345</v>
      </c>
      <c r="B796" s="41" t="s">
        <v>43</v>
      </c>
      <c r="C796" s="39" t="s">
        <v>53</v>
      </c>
      <c r="D796" s="350" t="s">
        <v>6</v>
      </c>
      <c r="E796" s="276">
        <v>1900</v>
      </c>
      <c r="F796" s="307">
        <f t="shared" si="12"/>
        <v>3.2233984799131377</v>
      </c>
      <c r="G796" s="335" t="s">
        <v>90</v>
      </c>
      <c r="H796" s="331"/>
      <c r="I796" s="232" t="s">
        <v>54</v>
      </c>
      <c r="J796" s="224" t="s">
        <v>21</v>
      </c>
      <c r="K796" s="418" t="s">
        <v>821</v>
      </c>
      <c r="L796" s="308">
        <v>589.44000000000005</v>
      </c>
      <c r="M796" s="248"/>
    </row>
    <row r="797" spans="1:13" s="97" customFormat="1" ht="15.75">
      <c r="A797" s="286">
        <v>45345</v>
      </c>
      <c r="B797" s="41" t="s">
        <v>44</v>
      </c>
      <c r="C797" s="39" t="s">
        <v>272</v>
      </c>
      <c r="D797" s="350" t="s">
        <v>6</v>
      </c>
      <c r="E797" s="276">
        <v>5000</v>
      </c>
      <c r="F797" s="307">
        <f t="shared" si="12"/>
        <v>8.4826275787187839</v>
      </c>
      <c r="G797" s="335" t="s">
        <v>90</v>
      </c>
      <c r="H797" s="331"/>
      <c r="I797" s="232" t="s">
        <v>54</v>
      </c>
      <c r="J797" s="224" t="s">
        <v>21</v>
      </c>
      <c r="K797" s="418" t="s">
        <v>821</v>
      </c>
      <c r="L797" s="308">
        <v>589.44000000000005</v>
      </c>
      <c r="M797" s="248"/>
    </row>
    <row r="798" spans="1:13" s="97" customFormat="1" ht="15.75">
      <c r="A798" s="286">
        <v>45345</v>
      </c>
      <c r="B798" s="41" t="s">
        <v>814</v>
      </c>
      <c r="C798" s="36" t="s">
        <v>53</v>
      </c>
      <c r="D798" s="350" t="s">
        <v>6</v>
      </c>
      <c r="E798" s="276">
        <v>2000</v>
      </c>
      <c r="F798" s="307">
        <f t="shared" si="12"/>
        <v>3.3930510314875133</v>
      </c>
      <c r="G798" s="335" t="s">
        <v>249</v>
      </c>
      <c r="H798" s="331"/>
      <c r="I798" s="232" t="s">
        <v>54</v>
      </c>
      <c r="J798" s="224" t="s">
        <v>21</v>
      </c>
      <c r="K798" s="418" t="s">
        <v>821</v>
      </c>
      <c r="L798" s="308">
        <v>589.44000000000005</v>
      </c>
      <c r="M798" s="248"/>
    </row>
    <row r="799" spans="1:13" s="97" customFormat="1" ht="15.75">
      <c r="A799" s="286">
        <v>45345</v>
      </c>
      <c r="B799" s="41" t="s">
        <v>43</v>
      </c>
      <c r="C799" s="39" t="s">
        <v>53</v>
      </c>
      <c r="D799" s="81" t="s">
        <v>6</v>
      </c>
      <c r="E799" s="276">
        <v>1000</v>
      </c>
      <c r="F799" s="307">
        <f t="shared" si="12"/>
        <v>1.6965255157437567</v>
      </c>
      <c r="G799" s="102" t="s">
        <v>156</v>
      </c>
      <c r="H799" s="92"/>
      <c r="I799" s="93" t="s">
        <v>257</v>
      </c>
      <c r="J799" s="224" t="s">
        <v>21</v>
      </c>
      <c r="K799" s="418" t="s">
        <v>821</v>
      </c>
      <c r="L799" s="308">
        <v>589.44000000000005</v>
      </c>
      <c r="M799" s="207"/>
    </row>
    <row r="800" spans="1:13" s="97" customFormat="1" ht="15.75">
      <c r="A800" s="286">
        <v>45345</v>
      </c>
      <c r="B800" s="41" t="s">
        <v>43</v>
      </c>
      <c r="C800" s="39" t="s">
        <v>53</v>
      </c>
      <c r="D800" s="81" t="s">
        <v>5</v>
      </c>
      <c r="E800" s="427">
        <v>2250</v>
      </c>
      <c r="F800" s="307">
        <f t="shared" si="12"/>
        <v>3.8171824104234524</v>
      </c>
      <c r="G800" s="363" t="s">
        <v>126</v>
      </c>
      <c r="H800" s="321"/>
      <c r="I800" s="36" t="s">
        <v>122</v>
      </c>
      <c r="J800" s="224" t="s">
        <v>21</v>
      </c>
      <c r="K800" s="418" t="s">
        <v>821</v>
      </c>
      <c r="L800" s="308">
        <v>589.44000000000005</v>
      </c>
      <c r="M800" s="207"/>
    </row>
    <row r="801" spans="1:13" s="97" customFormat="1" ht="15.75">
      <c r="A801" s="286">
        <v>45345</v>
      </c>
      <c r="B801" s="318" t="s">
        <v>43</v>
      </c>
      <c r="C801" s="39" t="s">
        <v>53</v>
      </c>
      <c r="D801" s="81" t="s">
        <v>5</v>
      </c>
      <c r="E801" s="446">
        <v>1200</v>
      </c>
      <c r="F801" s="307">
        <f t="shared" si="12"/>
        <v>2.0358306188925082</v>
      </c>
      <c r="G801" s="335" t="s">
        <v>318</v>
      </c>
      <c r="H801" s="321"/>
      <c r="I801" s="45" t="s">
        <v>290</v>
      </c>
      <c r="J801" s="224" t="s">
        <v>21</v>
      </c>
      <c r="K801" s="418" t="s">
        <v>821</v>
      </c>
      <c r="L801" s="308">
        <v>589.44000000000005</v>
      </c>
      <c r="M801" s="207"/>
    </row>
    <row r="802" spans="1:13" s="97" customFormat="1" ht="15.75">
      <c r="A802" s="286">
        <v>45346</v>
      </c>
      <c r="B802" s="196" t="s">
        <v>17</v>
      </c>
      <c r="C802" s="51" t="s">
        <v>38</v>
      </c>
      <c r="D802" s="347" t="s">
        <v>8</v>
      </c>
      <c r="E802" s="423">
        <v>5000</v>
      </c>
      <c r="F802" s="307">
        <f t="shared" si="12"/>
        <v>8.4826275787187839</v>
      </c>
      <c r="G802" s="102" t="s">
        <v>729</v>
      </c>
      <c r="H802" s="45"/>
      <c r="I802" s="45" t="s">
        <v>16</v>
      </c>
      <c r="J802" s="224" t="s">
        <v>21</v>
      </c>
      <c r="K802" s="418" t="s">
        <v>821</v>
      </c>
      <c r="L802" s="308">
        <v>589.44000000000005</v>
      </c>
      <c r="M802" s="248"/>
    </row>
    <row r="803" spans="1:13" s="97" customFormat="1" ht="15.75">
      <c r="A803" s="286">
        <v>45346</v>
      </c>
      <c r="B803" s="196" t="s">
        <v>17</v>
      </c>
      <c r="C803" s="51" t="s">
        <v>38</v>
      </c>
      <c r="D803" s="347" t="s">
        <v>8</v>
      </c>
      <c r="E803" s="423">
        <v>5000</v>
      </c>
      <c r="F803" s="307">
        <f t="shared" ref="F803:F866" si="13">E803/L803</f>
        <v>8.4826275787187839</v>
      </c>
      <c r="G803" s="102" t="s">
        <v>730</v>
      </c>
      <c r="H803" s="45"/>
      <c r="I803" s="45" t="s">
        <v>15</v>
      </c>
      <c r="J803" s="224" t="s">
        <v>21</v>
      </c>
      <c r="K803" s="418" t="s">
        <v>821</v>
      </c>
      <c r="L803" s="308">
        <v>589.44000000000005</v>
      </c>
      <c r="M803" s="248"/>
    </row>
    <row r="804" spans="1:13" s="97" customFormat="1" ht="15.75">
      <c r="A804" s="286">
        <v>45346</v>
      </c>
      <c r="B804" s="196" t="s">
        <v>17</v>
      </c>
      <c r="C804" s="45" t="s">
        <v>38</v>
      </c>
      <c r="D804" s="347" t="s">
        <v>6</v>
      </c>
      <c r="E804" s="423">
        <v>2500</v>
      </c>
      <c r="F804" s="307">
        <f t="shared" si="13"/>
        <v>4.241313789359392</v>
      </c>
      <c r="G804" s="102" t="s">
        <v>731</v>
      </c>
      <c r="H804" s="45"/>
      <c r="I804" s="36" t="s">
        <v>74</v>
      </c>
      <c r="J804" s="224" t="s">
        <v>21</v>
      </c>
      <c r="K804" s="418" t="s">
        <v>821</v>
      </c>
      <c r="L804" s="308">
        <v>589.44000000000005</v>
      </c>
      <c r="M804" s="248"/>
    </row>
    <row r="805" spans="1:13" s="97" customFormat="1" ht="15.75">
      <c r="A805" s="286">
        <v>45346</v>
      </c>
      <c r="B805" s="196" t="s">
        <v>17</v>
      </c>
      <c r="C805" s="51" t="s">
        <v>38</v>
      </c>
      <c r="D805" s="347" t="s">
        <v>5</v>
      </c>
      <c r="E805" s="423">
        <v>2500</v>
      </c>
      <c r="F805" s="307">
        <f t="shared" si="13"/>
        <v>4.241313789359392</v>
      </c>
      <c r="G805" s="102" t="s">
        <v>732</v>
      </c>
      <c r="H805" s="45"/>
      <c r="I805" s="45" t="s">
        <v>12</v>
      </c>
      <c r="J805" s="224" t="s">
        <v>21</v>
      </c>
      <c r="K805" s="418" t="s">
        <v>821</v>
      </c>
      <c r="L805" s="308">
        <v>589.44000000000005</v>
      </c>
      <c r="M805" s="248"/>
    </row>
    <row r="806" spans="1:13" s="97" customFormat="1" ht="15.75">
      <c r="A806" s="286">
        <v>45346</v>
      </c>
      <c r="B806" s="196" t="s">
        <v>17</v>
      </c>
      <c r="C806" s="51" t="s">
        <v>38</v>
      </c>
      <c r="D806" s="347" t="s">
        <v>9</v>
      </c>
      <c r="E806" s="423">
        <v>2500</v>
      </c>
      <c r="F806" s="307">
        <f t="shared" si="13"/>
        <v>4.241313789359392</v>
      </c>
      <c r="G806" s="102" t="s">
        <v>733</v>
      </c>
      <c r="H806" s="45"/>
      <c r="I806" s="45" t="s">
        <v>14</v>
      </c>
      <c r="J806" s="224" t="s">
        <v>21</v>
      </c>
      <c r="K806" s="418" t="s">
        <v>821</v>
      </c>
      <c r="L806" s="308">
        <v>589.44000000000005</v>
      </c>
      <c r="M806" s="248"/>
    </row>
    <row r="807" spans="1:13" s="97" customFormat="1" ht="15.75">
      <c r="A807" s="286">
        <v>45346</v>
      </c>
      <c r="B807" s="41" t="s">
        <v>43</v>
      </c>
      <c r="C807" s="39" t="s">
        <v>53</v>
      </c>
      <c r="D807" s="81" t="s">
        <v>8</v>
      </c>
      <c r="E807" s="450">
        <v>2900</v>
      </c>
      <c r="F807" s="307">
        <f t="shared" si="13"/>
        <v>4.9199239956568945</v>
      </c>
      <c r="G807" s="102" t="s">
        <v>285</v>
      </c>
      <c r="H807" s="331"/>
      <c r="I807" s="93" t="s">
        <v>16</v>
      </c>
      <c r="J807" s="224" t="s">
        <v>21</v>
      </c>
      <c r="K807" s="418" t="s">
        <v>821</v>
      </c>
      <c r="L807" s="308">
        <v>589.44000000000005</v>
      </c>
      <c r="M807" s="248"/>
    </row>
    <row r="808" spans="1:13" s="97" customFormat="1" ht="15.75" customHeight="1">
      <c r="A808" s="306">
        <v>45346</v>
      </c>
      <c r="B808" s="201" t="s">
        <v>823</v>
      </c>
      <c r="C808" s="329" t="s">
        <v>10</v>
      </c>
      <c r="D808" s="89" t="s">
        <v>113</v>
      </c>
      <c r="E808" s="485">
        <v>5000</v>
      </c>
      <c r="F808" s="307">
        <f t="shared" si="13"/>
        <v>8.4826275787187839</v>
      </c>
      <c r="G808" s="362" t="s">
        <v>451</v>
      </c>
      <c r="H808" s="331"/>
      <c r="I808" s="223" t="s">
        <v>15</v>
      </c>
      <c r="J808" s="224" t="s">
        <v>21</v>
      </c>
      <c r="K808" s="418" t="s">
        <v>821</v>
      </c>
      <c r="L808" s="308">
        <v>589.44000000000005</v>
      </c>
      <c r="M808" s="248"/>
    </row>
    <row r="809" spans="1:13" s="97" customFormat="1" ht="15.75">
      <c r="A809" s="306">
        <v>45346</v>
      </c>
      <c r="B809" s="201" t="s">
        <v>43</v>
      </c>
      <c r="C809" s="329" t="s">
        <v>53</v>
      </c>
      <c r="D809" s="89" t="s">
        <v>8</v>
      </c>
      <c r="E809" s="485">
        <v>1700</v>
      </c>
      <c r="F809" s="307">
        <f t="shared" si="13"/>
        <v>2.8840933767643864</v>
      </c>
      <c r="G809" s="362" t="s">
        <v>276</v>
      </c>
      <c r="H809" s="231"/>
      <c r="I809" s="223" t="s">
        <v>15</v>
      </c>
      <c r="J809" s="224" t="s">
        <v>21</v>
      </c>
      <c r="K809" s="418" t="s">
        <v>821</v>
      </c>
      <c r="L809" s="308">
        <v>589.44000000000005</v>
      </c>
      <c r="M809" s="248"/>
    </row>
    <row r="810" spans="1:13" s="97" customFormat="1" ht="15.75">
      <c r="A810" s="286">
        <v>45346</v>
      </c>
      <c r="B810" s="406" t="s">
        <v>263</v>
      </c>
      <c r="C810" s="39" t="s">
        <v>246</v>
      </c>
      <c r="D810" s="81" t="s">
        <v>7</v>
      </c>
      <c r="E810" s="450">
        <v>6000</v>
      </c>
      <c r="F810" s="307">
        <f t="shared" si="13"/>
        <v>10.17915309446254</v>
      </c>
      <c r="G810" s="102" t="s">
        <v>98</v>
      </c>
      <c r="H810" s="231"/>
      <c r="I810" s="232" t="s">
        <v>13</v>
      </c>
      <c r="J810" s="224" t="s">
        <v>21</v>
      </c>
      <c r="K810" s="418" t="s">
        <v>821</v>
      </c>
      <c r="L810" s="308">
        <v>589.44000000000005</v>
      </c>
      <c r="M810" s="248"/>
    </row>
    <row r="811" spans="1:13" s="97" customFormat="1" ht="15.75">
      <c r="A811" s="306">
        <v>45347</v>
      </c>
      <c r="B811" s="201" t="s">
        <v>43</v>
      </c>
      <c r="C811" s="329" t="s">
        <v>53</v>
      </c>
      <c r="D811" s="89" t="s">
        <v>8</v>
      </c>
      <c r="E811" s="485">
        <v>10000</v>
      </c>
      <c r="F811" s="307">
        <f t="shared" si="13"/>
        <v>16.965255157437568</v>
      </c>
      <c r="G811" s="362" t="s">
        <v>452</v>
      </c>
      <c r="H811" s="231"/>
      <c r="I811" s="223" t="s">
        <v>15</v>
      </c>
      <c r="J811" s="224" t="s">
        <v>21</v>
      </c>
      <c r="K811" s="418" t="s">
        <v>821</v>
      </c>
      <c r="L811" s="308">
        <v>589.44000000000005</v>
      </c>
      <c r="M811" s="248"/>
    </row>
    <row r="812" spans="1:13" s="97" customFormat="1" ht="15.75" customHeight="1">
      <c r="A812" s="306">
        <v>45347</v>
      </c>
      <c r="B812" s="283" t="s">
        <v>44</v>
      </c>
      <c r="C812" s="39" t="s">
        <v>272</v>
      </c>
      <c r="D812" s="89" t="s">
        <v>8</v>
      </c>
      <c r="E812" s="485">
        <v>8000</v>
      </c>
      <c r="F812" s="307">
        <f t="shared" si="13"/>
        <v>13.572204125950053</v>
      </c>
      <c r="G812" s="362" t="s">
        <v>276</v>
      </c>
      <c r="H812" s="232"/>
      <c r="I812" s="223" t="s">
        <v>15</v>
      </c>
      <c r="J812" s="224" t="s">
        <v>21</v>
      </c>
      <c r="K812" s="418" t="s">
        <v>821</v>
      </c>
      <c r="L812" s="308">
        <v>589.44000000000005</v>
      </c>
      <c r="M812" s="248"/>
    </row>
    <row r="813" spans="1:13" s="97" customFormat="1" ht="15.75">
      <c r="A813" s="286">
        <v>45347</v>
      </c>
      <c r="B813" s="406" t="s">
        <v>795</v>
      </c>
      <c r="C813" s="95" t="s">
        <v>46</v>
      </c>
      <c r="D813" s="81" t="s">
        <v>7</v>
      </c>
      <c r="E813" s="450">
        <v>7000</v>
      </c>
      <c r="F813" s="307">
        <f t="shared" si="13"/>
        <v>11.875678610206297</v>
      </c>
      <c r="G813" s="102" t="s">
        <v>59</v>
      </c>
      <c r="H813" s="231"/>
      <c r="I813" s="232" t="s">
        <v>13</v>
      </c>
      <c r="J813" s="224" t="s">
        <v>21</v>
      </c>
      <c r="K813" s="418" t="s">
        <v>821</v>
      </c>
      <c r="L813" s="308">
        <v>589.44000000000005</v>
      </c>
      <c r="M813" s="248"/>
    </row>
    <row r="814" spans="1:13" s="97" customFormat="1" ht="15.75">
      <c r="A814" s="286">
        <v>45347</v>
      </c>
      <c r="B814" s="41" t="s">
        <v>43</v>
      </c>
      <c r="C814" s="39" t="s">
        <v>53</v>
      </c>
      <c r="D814" s="350" t="s">
        <v>5</v>
      </c>
      <c r="E814" s="425">
        <v>3500</v>
      </c>
      <c r="F814" s="307">
        <f t="shared" si="13"/>
        <v>5.9378393051031484</v>
      </c>
      <c r="G814" s="335" t="s">
        <v>103</v>
      </c>
      <c r="H814" s="331"/>
      <c r="I814" s="232" t="s">
        <v>102</v>
      </c>
      <c r="J814" s="224" t="s">
        <v>21</v>
      </c>
      <c r="K814" s="418" t="s">
        <v>821</v>
      </c>
      <c r="L814" s="308">
        <v>589.44000000000005</v>
      </c>
      <c r="M814" s="248"/>
    </row>
    <row r="815" spans="1:13" s="97" customFormat="1" ht="15.75">
      <c r="A815" s="286">
        <v>45348</v>
      </c>
      <c r="B815" s="196" t="s">
        <v>17</v>
      </c>
      <c r="C815" s="51" t="s">
        <v>38</v>
      </c>
      <c r="D815" s="347" t="s">
        <v>8</v>
      </c>
      <c r="E815" s="423">
        <v>5000</v>
      </c>
      <c r="F815" s="307">
        <f t="shared" si="13"/>
        <v>8.4826275787187839</v>
      </c>
      <c r="G815" s="102" t="s">
        <v>734</v>
      </c>
      <c r="H815" s="45"/>
      <c r="I815" s="45" t="s">
        <v>16</v>
      </c>
      <c r="J815" s="224" t="s">
        <v>21</v>
      </c>
      <c r="K815" s="418" t="s">
        <v>821</v>
      </c>
      <c r="L815" s="308">
        <v>589.44000000000005</v>
      </c>
      <c r="M815" s="248"/>
    </row>
    <row r="816" spans="1:13" s="97" customFormat="1" ht="15.75">
      <c r="A816" s="286">
        <v>45348</v>
      </c>
      <c r="B816" s="196" t="s">
        <v>17</v>
      </c>
      <c r="C816" s="51" t="s">
        <v>38</v>
      </c>
      <c r="D816" s="347" t="s">
        <v>6</v>
      </c>
      <c r="E816" s="423">
        <v>5000</v>
      </c>
      <c r="F816" s="307">
        <f t="shared" si="13"/>
        <v>8.4826275787187839</v>
      </c>
      <c r="G816" s="102" t="s">
        <v>735</v>
      </c>
      <c r="H816" s="45"/>
      <c r="I816" s="36" t="s">
        <v>74</v>
      </c>
      <c r="J816" s="224" t="s">
        <v>21</v>
      </c>
      <c r="K816" s="418" t="s">
        <v>821</v>
      </c>
      <c r="L816" s="308">
        <v>589.44000000000005</v>
      </c>
      <c r="M816" s="248"/>
    </row>
    <row r="817" spans="1:13" s="97" customFormat="1" ht="15.75">
      <c r="A817" s="286">
        <v>45348</v>
      </c>
      <c r="B817" s="196" t="s">
        <v>17</v>
      </c>
      <c r="C817" s="51" t="s">
        <v>38</v>
      </c>
      <c r="D817" s="347" t="s">
        <v>5</v>
      </c>
      <c r="E817" s="423">
        <v>5000</v>
      </c>
      <c r="F817" s="307">
        <f t="shared" si="13"/>
        <v>8.4826275787187839</v>
      </c>
      <c r="G817" s="102" t="s">
        <v>736</v>
      </c>
      <c r="H817" s="45"/>
      <c r="I817" s="45" t="s">
        <v>12</v>
      </c>
      <c r="J817" s="224" t="s">
        <v>21</v>
      </c>
      <c r="K817" s="418" t="s">
        <v>821</v>
      </c>
      <c r="L817" s="308">
        <v>589.44000000000005</v>
      </c>
      <c r="M817" s="248"/>
    </row>
    <row r="818" spans="1:13" s="97" customFormat="1" ht="15.75">
      <c r="A818" s="286">
        <v>45348</v>
      </c>
      <c r="B818" s="196" t="s">
        <v>17</v>
      </c>
      <c r="C818" s="51" t="s">
        <v>38</v>
      </c>
      <c r="D818" s="347" t="s">
        <v>7</v>
      </c>
      <c r="E818" s="423">
        <v>2500</v>
      </c>
      <c r="F818" s="307">
        <f t="shared" si="13"/>
        <v>4.241313789359392</v>
      </c>
      <c r="G818" s="102" t="s">
        <v>737</v>
      </c>
      <c r="H818" s="45"/>
      <c r="I818" s="45" t="s">
        <v>13</v>
      </c>
      <c r="J818" s="224" t="s">
        <v>21</v>
      </c>
      <c r="K818" s="418" t="s">
        <v>821</v>
      </c>
      <c r="L818" s="308">
        <v>589.44000000000005</v>
      </c>
      <c r="M818" s="248"/>
    </row>
    <row r="819" spans="1:13" s="97" customFormat="1" ht="15.75">
      <c r="A819" s="286">
        <v>45348</v>
      </c>
      <c r="B819" s="196" t="s">
        <v>17</v>
      </c>
      <c r="C819" s="51" t="s">
        <v>38</v>
      </c>
      <c r="D819" s="347" t="s">
        <v>6</v>
      </c>
      <c r="E819" s="423">
        <v>2500</v>
      </c>
      <c r="F819" s="307">
        <f t="shared" si="13"/>
        <v>4.241313789359392</v>
      </c>
      <c r="G819" s="102" t="s">
        <v>738</v>
      </c>
      <c r="H819" s="45"/>
      <c r="I819" s="45" t="s">
        <v>11</v>
      </c>
      <c r="J819" s="224" t="s">
        <v>21</v>
      </c>
      <c r="K819" s="418" t="s">
        <v>821</v>
      </c>
      <c r="L819" s="308">
        <v>589.44000000000005</v>
      </c>
      <c r="M819" s="248"/>
    </row>
    <row r="820" spans="1:13" s="97" customFormat="1" ht="15.75">
      <c r="A820" s="286">
        <v>45348</v>
      </c>
      <c r="B820" s="196" t="s">
        <v>17</v>
      </c>
      <c r="C820" s="51" t="s">
        <v>38</v>
      </c>
      <c r="D820" s="347" t="s">
        <v>6</v>
      </c>
      <c r="E820" s="423">
        <v>2500</v>
      </c>
      <c r="F820" s="307">
        <f t="shared" si="13"/>
        <v>4.241313789359392</v>
      </c>
      <c r="G820" s="102" t="s">
        <v>739</v>
      </c>
      <c r="H820" s="45"/>
      <c r="I820" s="45" t="s">
        <v>54</v>
      </c>
      <c r="J820" s="224" t="s">
        <v>21</v>
      </c>
      <c r="K820" s="418" t="s">
        <v>821</v>
      </c>
      <c r="L820" s="308">
        <v>589.44000000000005</v>
      </c>
      <c r="M820" s="248"/>
    </row>
    <row r="821" spans="1:13" s="97" customFormat="1" ht="15.75">
      <c r="A821" s="286">
        <v>45348</v>
      </c>
      <c r="B821" s="196" t="s">
        <v>17</v>
      </c>
      <c r="C821" s="51" t="s">
        <v>38</v>
      </c>
      <c r="D821" s="347" t="s">
        <v>6</v>
      </c>
      <c r="E821" s="423">
        <v>2500</v>
      </c>
      <c r="F821" s="307">
        <f t="shared" si="13"/>
        <v>4.241313789359392</v>
      </c>
      <c r="G821" s="102" t="s">
        <v>740</v>
      </c>
      <c r="H821" s="45"/>
      <c r="I821" s="93" t="s">
        <v>257</v>
      </c>
      <c r="J821" s="224" t="s">
        <v>21</v>
      </c>
      <c r="K821" s="418" t="s">
        <v>821</v>
      </c>
      <c r="L821" s="308">
        <v>589.44000000000005</v>
      </c>
      <c r="M821" s="248"/>
    </row>
    <row r="822" spans="1:13" s="97" customFormat="1" ht="15.75">
      <c r="A822" s="286">
        <v>45348</v>
      </c>
      <c r="B822" s="196" t="s">
        <v>17</v>
      </c>
      <c r="C822" s="51" t="s">
        <v>38</v>
      </c>
      <c r="D822" s="347" t="s">
        <v>5</v>
      </c>
      <c r="E822" s="423">
        <v>2500</v>
      </c>
      <c r="F822" s="307">
        <f t="shared" si="13"/>
        <v>4.241313789359392</v>
      </c>
      <c r="G822" s="102" t="s">
        <v>741</v>
      </c>
      <c r="H822" s="45"/>
      <c r="I822" s="45" t="s">
        <v>24</v>
      </c>
      <c r="J822" s="224" t="s">
        <v>21</v>
      </c>
      <c r="K822" s="418" t="s">
        <v>821</v>
      </c>
      <c r="L822" s="308">
        <v>589.44000000000005</v>
      </c>
      <c r="M822" s="248"/>
    </row>
    <row r="823" spans="1:13" s="97" customFormat="1" ht="15.75" customHeight="1">
      <c r="A823" s="286">
        <v>45348</v>
      </c>
      <c r="B823" s="196" t="s">
        <v>17</v>
      </c>
      <c r="C823" s="51" t="s">
        <v>38</v>
      </c>
      <c r="D823" s="347" t="s">
        <v>5</v>
      </c>
      <c r="E823" s="423">
        <v>2500</v>
      </c>
      <c r="F823" s="307">
        <f t="shared" si="13"/>
        <v>4.241313789359392</v>
      </c>
      <c r="G823" s="102" t="s">
        <v>742</v>
      </c>
      <c r="H823" s="45"/>
      <c r="I823" s="45" t="s">
        <v>102</v>
      </c>
      <c r="J823" s="224" t="s">
        <v>21</v>
      </c>
      <c r="K823" s="418" t="s">
        <v>821</v>
      </c>
      <c r="L823" s="308">
        <v>589.44000000000005</v>
      </c>
      <c r="M823" s="248"/>
    </row>
    <row r="824" spans="1:13" s="97" customFormat="1" ht="15.75" customHeight="1">
      <c r="A824" s="286">
        <v>45348</v>
      </c>
      <c r="B824" s="196" t="s">
        <v>17</v>
      </c>
      <c r="C824" s="51" t="s">
        <v>38</v>
      </c>
      <c r="D824" s="347" t="s">
        <v>5</v>
      </c>
      <c r="E824" s="423">
        <v>2500</v>
      </c>
      <c r="F824" s="307">
        <f t="shared" si="13"/>
        <v>4.241313789359392</v>
      </c>
      <c r="G824" s="102" t="s">
        <v>743</v>
      </c>
      <c r="H824" s="45"/>
      <c r="I824" s="45" t="s">
        <v>122</v>
      </c>
      <c r="J824" s="224" t="s">
        <v>21</v>
      </c>
      <c r="K824" s="418" t="s">
        <v>821</v>
      </c>
      <c r="L824" s="308">
        <v>589.44000000000005</v>
      </c>
      <c r="M824" s="248"/>
    </row>
    <row r="825" spans="1:13" s="97" customFormat="1" ht="15.75" customHeight="1">
      <c r="A825" s="286">
        <v>45348</v>
      </c>
      <c r="B825" s="196" t="s">
        <v>17</v>
      </c>
      <c r="C825" s="51" t="s">
        <v>38</v>
      </c>
      <c r="D825" s="347" t="s">
        <v>5</v>
      </c>
      <c r="E825" s="423">
        <v>2500</v>
      </c>
      <c r="F825" s="307">
        <f t="shared" si="13"/>
        <v>4.241313789359392</v>
      </c>
      <c r="G825" s="102" t="s">
        <v>744</v>
      </c>
      <c r="H825" s="45"/>
      <c r="I825" s="45" t="s">
        <v>42</v>
      </c>
      <c r="J825" s="224" t="s">
        <v>21</v>
      </c>
      <c r="K825" s="418" t="s">
        <v>821</v>
      </c>
      <c r="L825" s="308">
        <v>589.44000000000005</v>
      </c>
      <c r="M825" s="248"/>
    </row>
    <row r="826" spans="1:13" s="97" customFormat="1" ht="15.75">
      <c r="A826" s="286">
        <v>45348</v>
      </c>
      <c r="B826" s="196" t="s">
        <v>17</v>
      </c>
      <c r="C826" s="51" t="s">
        <v>38</v>
      </c>
      <c r="D826" s="347" t="s">
        <v>9</v>
      </c>
      <c r="E826" s="423">
        <v>2500</v>
      </c>
      <c r="F826" s="307">
        <f t="shared" si="13"/>
        <v>4.241313789359392</v>
      </c>
      <c r="G826" s="102" t="s">
        <v>745</v>
      </c>
      <c r="H826" s="45"/>
      <c r="I826" s="45" t="s">
        <v>243</v>
      </c>
      <c r="J826" s="224" t="s">
        <v>21</v>
      </c>
      <c r="K826" s="418" t="s">
        <v>821</v>
      </c>
      <c r="L826" s="308">
        <v>589.44000000000005</v>
      </c>
      <c r="M826" s="248"/>
    </row>
    <row r="827" spans="1:13" s="97" customFormat="1" ht="15.75">
      <c r="A827" s="286">
        <v>45348</v>
      </c>
      <c r="B827" s="196" t="s">
        <v>17</v>
      </c>
      <c r="C827" s="45" t="s">
        <v>38</v>
      </c>
      <c r="D827" s="347" t="s">
        <v>9</v>
      </c>
      <c r="E827" s="423">
        <v>2500</v>
      </c>
      <c r="F827" s="307">
        <f t="shared" si="13"/>
        <v>4.241313789359392</v>
      </c>
      <c r="G827" s="102" t="s">
        <v>746</v>
      </c>
      <c r="H827" s="45"/>
      <c r="I827" s="45" t="s">
        <v>14</v>
      </c>
      <c r="J827" s="224" t="s">
        <v>21</v>
      </c>
      <c r="K827" s="418" t="s">
        <v>821</v>
      </c>
      <c r="L827" s="308">
        <v>589.44000000000005</v>
      </c>
      <c r="M827" s="248"/>
    </row>
    <row r="828" spans="1:13" s="97" customFormat="1" ht="15.75">
      <c r="A828" s="286">
        <v>45348</v>
      </c>
      <c r="B828" s="197" t="s">
        <v>43</v>
      </c>
      <c r="C828" s="39" t="s">
        <v>53</v>
      </c>
      <c r="D828" s="81" t="s">
        <v>8</v>
      </c>
      <c r="E828" s="450">
        <v>2900</v>
      </c>
      <c r="F828" s="307">
        <f t="shared" si="13"/>
        <v>4.9199239956568945</v>
      </c>
      <c r="G828" s="102" t="s">
        <v>285</v>
      </c>
      <c r="H828" s="331"/>
      <c r="I828" s="93" t="s">
        <v>16</v>
      </c>
      <c r="J828" s="224" t="s">
        <v>21</v>
      </c>
      <c r="K828" s="418" t="s">
        <v>821</v>
      </c>
      <c r="L828" s="308">
        <v>589.44000000000005</v>
      </c>
      <c r="M828" s="248"/>
    </row>
    <row r="829" spans="1:13" s="97" customFormat="1" ht="15.75">
      <c r="A829" s="306">
        <v>45348</v>
      </c>
      <c r="B829" s="201" t="s">
        <v>43</v>
      </c>
      <c r="C829" s="329" t="s">
        <v>53</v>
      </c>
      <c r="D829" s="89" t="s">
        <v>8</v>
      </c>
      <c r="E829" s="485">
        <v>1000</v>
      </c>
      <c r="F829" s="307">
        <f t="shared" si="13"/>
        <v>1.6965255157437567</v>
      </c>
      <c r="G829" s="362" t="s">
        <v>276</v>
      </c>
      <c r="H829" s="232"/>
      <c r="I829" s="223" t="s">
        <v>15</v>
      </c>
      <c r="J829" s="224" t="s">
        <v>21</v>
      </c>
      <c r="K829" s="418" t="s">
        <v>821</v>
      </c>
      <c r="L829" s="308">
        <v>589.44000000000005</v>
      </c>
      <c r="M829" s="248"/>
    </row>
    <row r="830" spans="1:13" s="97" customFormat="1" ht="15.75">
      <c r="A830" s="306">
        <v>45348</v>
      </c>
      <c r="B830" s="201" t="s">
        <v>44</v>
      </c>
      <c r="C830" s="39" t="s">
        <v>272</v>
      </c>
      <c r="D830" s="89" t="s">
        <v>8</v>
      </c>
      <c r="E830" s="485">
        <v>7000</v>
      </c>
      <c r="F830" s="307">
        <f t="shared" si="13"/>
        <v>11.875678610206297</v>
      </c>
      <c r="G830" s="362" t="s">
        <v>276</v>
      </c>
      <c r="H830" s="231"/>
      <c r="I830" s="223" t="s">
        <v>15</v>
      </c>
      <c r="J830" s="224" t="s">
        <v>21</v>
      </c>
      <c r="K830" s="418" t="s">
        <v>821</v>
      </c>
      <c r="L830" s="308">
        <v>589.44000000000005</v>
      </c>
      <c r="M830" s="248"/>
    </row>
    <row r="831" spans="1:13" s="97" customFormat="1" ht="15.75">
      <c r="A831" s="286">
        <v>45348</v>
      </c>
      <c r="B831" s="409" t="s">
        <v>801</v>
      </c>
      <c r="C831" s="340" t="s">
        <v>46</v>
      </c>
      <c r="D831" s="81" t="s">
        <v>7</v>
      </c>
      <c r="E831" s="425">
        <v>10000</v>
      </c>
      <c r="F831" s="307">
        <f t="shared" si="13"/>
        <v>16.965255157437568</v>
      </c>
      <c r="G831" s="102" t="s">
        <v>59</v>
      </c>
      <c r="H831" s="231"/>
      <c r="I831" s="232" t="s">
        <v>13</v>
      </c>
      <c r="J831" s="224" t="s">
        <v>21</v>
      </c>
      <c r="K831" s="418" t="s">
        <v>821</v>
      </c>
      <c r="L831" s="308">
        <v>589.44000000000005</v>
      </c>
      <c r="M831" s="248"/>
    </row>
    <row r="832" spans="1:13" s="97" customFormat="1" ht="15.75">
      <c r="A832" s="286">
        <v>45348</v>
      </c>
      <c r="B832" s="406" t="s">
        <v>802</v>
      </c>
      <c r="C832" s="340" t="s">
        <v>46</v>
      </c>
      <c r="D832" s="81" t="s">
        <v>7</v>
      </c>
      <c r="E832" s="450">
        <v>10000</v>
      </c>
      <c r="F832" s="307">
        <f t="shared" si="13"/>
        <v>16.965255157437568</v>
      </c>
      <c r="G832" s="102" t="s">
        <v>59</v>
      </c>
      <c r="H832" s="298"/>
      <c r="I832" s="232" t="s">
        <v>13</v>
      </c>
      <c r="J832" s="224" t="s">
        <v>21</v>
      </c>
      <c r="K832" s="418" t="s">
        <v>821</v>
      </c>
      <c r="L832" s="308">
        <v>589.44000000000005</v>
      </c>
      <c r="M832" s="248"/>
    </row>
    <row r="833" spans="1:13" s="97" customFormat="1" ht="15.75">
      <c r="A833" s="286">
        <v>45348</v>
      </c>
      <c r="B833" s="41" t="s">
        <v>43</v>
      </c>
      <c r="C833" s="95" t="s">
        <v>53</v>
      </c>
      <c r="D833" s="81" t="s">
        <v>7</v>
      </c>
      <c r="E833" s="450">
        <v>1900</v>
      </c>
      <c r="F833" s="307">
        <f t="shared" si="13"/>
        <v>3.2233984799131377</v>
      </c>
      <c r="G833" s="102" t="s">
        <v>59</v>
      </c>
      <c r="H833" s="331"/>
      <c r="I833" s="232" t="s">
        <v>13</v>
      </c>
      <c r="J833" s="224" t="s">
        <v>21</v>
      </c>
      <c r="K833" s="418" t="s">
        <v>821</v>
      </c>
      <c r="L833" s="308">
        <v>589.44000000000005</v>
      </c>
      <c r="M833" s="248"/>
    </row>
    <row r="834" spans="1:13" s="97" customFormat="1" ht="15.75">
      <c r="A834" s="286">
        <v>45348</v>
      </c>
      <c r="B834" s="197" t="s">
        <v>53</v>
      </c>
      <c r="C834" s="87" t="s">
        <v>53</v>
      </c>
      <c r="D834" s="198" t="s">
        <v>6</v>
      </c>
      <c r="E834" s="428">
        <v>2900</v>
      </c>
      <c r="F834" s="307">
        <f t="shared" si="13"/>
        <v>4.9199239956568945</v>
      </c>
      <c r="G834" s="291" t="s">
        <v>60</v>
      </c>
      <c r="H834" s="331"/>
      <c r="I834" s="36" t="s">
        <v>74</v>
      </c>
      <c r="J834" s="224" t="s">
        <v>21</v>
      </c>
      <c r="K834" s="418" t="s">
        <v>821</v>
      </c>
      <c r="L834" s="308">
        <v>589.44000000000005</v>
      </c>
      <c r="M834" s="248"/>
    </row>
    <row r="835" spans="1:13" s="97" customFormat="1" ht="15.75">
      <c r="A835" s="286">
        <v>45348</v>
      </c>
      <c r="B835" s="197" t="s">
        <v>53</v>
      </c>
      <c r="C835" s="87" t="s">
        <v>53</v>
      </c>
      <c r="D835" s="353" t="s">
        <v>6</v>
      </c>
      <c r="E835" s="441">
        <v>8000</v>
      </c>
      <c r="F835" s="307">
        <f t="shared" si="13"/>
        <v>13.572204125950053</v>
      </c>
      <c r="G835" s="291" t="s">
        <v>86</v>
      </c>
      <c r="H835" s="295"/>
      <c r="I835" s="382" t="s">
        <v>74</v>
      </c>
      <c r="J835" s="224" t="s">
        <v>21</v>
      </c>
      <c r="K835" s="418" t="s">
        <v>821</v>
      </c>
      <c r="L835" s="308">
        <v>589.44000000000005</v>
      </c>
      <c r="M835" s="248"/>
    </row>
    <row r="836" spans="1:13" s="97" customFormat="1" ht="15.75">
      <c r="A836" s="286">
        <v>45348</v>
      </c>
      <c r="B836" s="41" t="s">
        <v>44</v>
      </c>
      <c r="C836" s="39" t="s">
        <v>272</v>
      </c>
      <c r="D836" s="353" t="s">
        <v>6</v>
      </c>
      <c r="E836" s="428">
        <v>5000</v>
      </c>
      <c r="F836" s="307">
        <f t="shared" si="13"/>
        <v>8.4826275787187839</v>
      </c>
      <c r="G836" s="291" t="s">
        <v>60</v>
      </c>
      <c r="H836" s="295"/>
      <c r="I836" s="382" t="s">
        <v>74</v>
      </c>
      <c r="J836" s="224" t="s">
        <v>21</v>
      </c>
      <c r="K836" s="418" t="s">
        <v>821</v>
      </c>
      <c r="L836" s="308">
        <v>589.44000000000005</v>
      </c>
      <c r="M836" s="248"/>
    </row>
    <row r="837" spans="1:13" s="97" customFormat="1" ht="15.75">
      <c r="A837" s="286">
        <v>45348</v>
      </c>
      <c r="B837" s="41" t="s">
        <v>44</v>
      </c>
      <c r="C837" s="39" t="s">
        <v>272</v>
      </c>
      <c r="D837" s="353" t="s">
        <v>6</v>
      </c>
      <c r="E837" s="428">
        <v>15000</v>
      </c>
      <c r="F837" s="307">
        <f t="shared" si="13"/>
        <v>25.447882736156348</v>
      </c>
      <c r="G837" s="291" t="s">
        <v>87</v>
      </c>
      <c r="H837" s="295"/>
      <c r="I837" s="382" t="s">
        <v>74</v>
      </c>
      <c r="J837" s="224" t="s">
        <v>21</v>
      </c>
      <c r="K837" s="418" t="s">
        <v>821</v>
      </c>
      <c r="L837" s="308">
        <v>589.44000000000005</v>
      </c>
      <c r="M837" s="248"/>
    </row>
    <row r="838" spans="1:13" s="97" customFormat="1" ht="15.75">
      <c r="A838" s="286">
        <v>45348</v>
      </c>
      <c r="B838" s="41" t="s">
        <v>43</v>
      </c>
      <c r="C838" s="39" t="s">
        <v>53</v>
      </c>
      <c r="D838" s="82" t="s">
        <v>6</v>
      </c>
      <c r="E838" s="425">
        <v>1400</v>
      </c>
      <c r="F838" s="307">
        <f t="shared" si="13"/>
        <v>2.3751357220412594</v>
      </c>
      <c r="G838" s="335" t="s">
        <v>127</v>
      </c>
      <c r="H838" s="250"/>
      <c r="I838" s="250" t="s">
        <v>11</v>
      </c>
      <c r="J838" s="224" t="s">
        <v>21</v>
      </c>
      <c r="K838" s="418" t="s">
        <v>821</v>
      </c>
      <c r="L838" s="308">
        <v>589.44000000000005</v>
      </c>
      <c r="M838" s="248"/>
    </row>
    <row r="839" spans="1:13" s="97" customFormat="1" ht="15.75">
      <c r="A839" s="286">
        <v>45348</v>
      </c>
      <c r="B839" s="41" t="s">
        <v>43</v>
      </c>
      <c r="C839" s="39" t="s">
        <v>53</v>
      </c>
      <c r="D839" s="82" t="s">
        <v>9</v>
      </c>
      <c r="E839" s="425">
        <v>1800</v>
      </c>
      <c r="F839" s="307">
        <f t="shared" si="13"/>
        <v>3.053745928338762</v>
      </c>
      <c r="G839" s="335" t="s">
        <v>256</v>
      </c>
      <c r="H839" s="380"/>
      <c r="I839" s="250" t="s">
        <v>243</v>
      </c>
      <c r="J839" s="224" t="s">
        <v>21</v>
      </c>
      <c r="K839" s="418" t="s">
        <v>821</v>
      </c>
      <c r="L839" s="308">
        <v>589.44000000000005</v>
      </c>
      <c r="M839" s="248"/>
    </row>
    <row r="840" spans="1:13" s="97" customFormat="1" ht="15.75" customHeight="1">
      <c r="A840" s="286">
        <v>45348</v>
      </c>
      <c r="B840" s="41" t="s">
        <v>62</v>
      </c>
      <c r="C840" s="39" t="s">
        <v>53</v>
      </c>
      <c r="D840" s="82" t="s">
        <v>5</v>
      </c>
      <c r="E840" s="426">
        <v>8000</v>
      </c>
      <c r="F840" s="307">
        <f t="shared" si="13"/>
        <v>13.572204125950053</v>
      </c>
      <c r="G840" s="102" t="s">
        <v>433</v>
      </c>
      <c r="H840" s="250"/>
      <c r="I840" s="328" t="s">
        <v>42</v>
      </c>
      <c r="J840" s="224" t="s">
        <v>21</v>
      </c>
      <c r="K840" s="418" t="s">
        <v>821</v>
      </c>
      <c r="L840" s="308">
        <v>589.44000000000005</v>
      </c>
      <c r="M840" s="248"/>
    </row>
    <row r="841" spans="1:13" s="97" customFormat="1" ht="15.75" customHeight="1">
      <c r="A841" s="286">
        <v>45348</v>
      </c>
      <c r="B841" s="41" t="s">
        <v>265</v>
      </c>
      <c r="C841" s="39" t="s">
        <v>272</v>
      </c>
      <c r="D841" s="82" t="s">
        <v>5</v>
      </c>
      <c r="E841" s="426">
        <v>15000</v>
      </c>
      <c r="F841" s="307">
        <f t="shared" si="13"/>
        <v>25.447882736156348</v>
      </c>
      <c r="G841" s="102" t="s">
        <v>434</v>
      </c>
      <c r="H841" s="231"/>
      <c r="I841" s="328" t="s">
        <v>42</v>
      </c>
      <c r="J841" s="224" t="s">
        <v>21</v>
      </c>
      <c r="K841" s="418" t="s">
        <v>821</v>
      </c>
      <c r="L841" s="308">
        <v>589.44000000000005</v>
      </c>
      <c r="M841" s="248"/>
    </row>
    <row r="842" spans="1:13" s="97" customFormat="1" ht="15.75" customHeight="1">
      <c r="A842" s="286">
        <v>45348</v>
      </c>
      <c r="B842" s="41" t="s">
        <v>44</v>
      </c>
      <c r="C842" s="39" t="s">
        <v>272</v>
      </c>
      <c r="D842" s="82" t="s">
        <v>5</v>
      </c>
      <c r="E842" s="426">
        <v>5000</v>
      </c>
      <c r="F842" s="307">
        <f t="shared" si="13"/>
        <v>8.4826275787187839</v>
      </c>
      <c r="G842" s="335" t="s">
        <v>56</v>
      </c>
      <c r="H842" s="231"/>
      <c r="I842" s="328" t="s">
        <v>42</v>
      </c>
      <c r="J842" s="224" t="s">
        <v>21</v>
      </c>
      <c r="K842" s="418" t="s">
        <v>821</v>
      </c>
      <c r="L842" s="308">
        <v>589.44000000000005</v>
      </c>
      <c r="M842" s="248"/>
    </row>
    <row r="843" spans="1:13" s="97" customFormat="1" ht="15.75" customHeight="1">
      <c r="A843" s="286">
        <v>45348</v>
      </c>
      <c r="B843" s="41" t="s">
        <v>43</v>
      </c>
      <c r="C843" s="39" t="s">
        <v>53</v>
      </c>
      <c r="D843" s="82" t="s">
        <v>5</v>
      </c>
      <c r="E843" s="426">
        <v>2400</v>
      </c>
      <c r="F843" s="307">
        <f t="shared" si="13"/>
        <v>4.0716612377850163</v>
      </c>
      <c r="G843" s="335" t="s">
        <v>56</v>
      </c>
      <c r="H843" s="231"/>
      <c r="I843" s="328" t="s">
        <v>42</v>
      </c>
      <c r="J843" s="224" t="s">
        <v>21</v>
      </c>
      <c r="K843" s="418" t="s">
        <v>821</v>
      </c>
      <c r="L843" s="308">
        <v>589.44000000000005</v>
      </c>
      <c r="M843" s="248"/>
    </row>
    <row r="844" spans="1:13" s="97" customFormat="1" ht="15.75" customHeight="1">
      <c r="A844" s="286">
        <v>45348</v>
      </c>
      <c r="B844" s="41" t="s">
        <v>43</v>
      </c>
      <c r="C844" s="39" t="s">
        <v>53</v>
      </c>
      <c r="D844" s="82" t="s">
        <v>9</v>
      </c>
      <c r="E844" s="450">
        <v>3400</v>
      </c>
      <c r="F844" s="307">
        <f t="shared" si="13"/>
        <v>5.7681867535287727</v>
      </c>
      <c r="G844" s="102" t="s">
        <v>55</v>
      </c>
      <c r="H844" s="331"/>
      <c r="I844" s="250" t="s">
        <v>14</v>
      </c>
      <c r="J844" s="224" t="s">
        <v>21</v>
      </c>
      <c r="K844" s="418" t="s">
        <v>821</v>
      </c>
      <c r="L844" s="308">
        <v>589.44000000000005</v>
      </c>
      <c r="M844" s="248"/>
    </row>
    <row r="845" spans="1:13" s="97" customFormat="1" ht="15.75" customHeight="1">
      <c r="A845" s="286">
        <v>45348</v>
      </c>
      <c r="B845" s="41" t="s">
        <v>147</v>
      </c>
      <c r="C845" s="225" t="s">
        <v>47</v>
      </c>
      <c r="D845" s="82" t="s">
        <v>9</v>
      </c>
      <c r="E845" s="425">
        <v>12000</v>
      </c>
      <c r="F845" s="307">
        <f t="shared" si="13"/>
        <v>20.358306188925081</v>
      </c>
      <c r="G845" s="102" t="s">
        <v>159</v>
      </c>
      <c r="H845" s="331"/>
      <c r="I845" s="250" t="s">
        <v>14</v>
      </c>
      <c r="J845" s="224" t="s">
        <v>21</v>
      </c>
      <c r="K845" s="418" t="s">
        <v>821</v>
      </c>
      <c r="L845" s="308">
        <v>589.44000000000005</v>
      </c>
      <c r="M845" s="248"/>
    </row>
    <row r="846" spans="1:13" s="97" customFormat="1" ht="15.75" customHeight="1">
      <c r="A846" s="304">
        <v>45348</v>
      </c>
      <c r="B846" s="41" t="s">
        <v>62</v>
      </c>
      <c r="C846" s="39" t="s">
        <v>53</v>
      </c>
      <c r="D846" s="82" t="s">
        <v>5</v>
      </c>
      <c r="E846" s="276">
        <v>8000</v>
      </c>
      <c r="F846" s="307">
        <f t="shared" si="13"/>
        <v>13.572204125950053</v>
      </c>
      <c r="G846" s="335" t="s">
        <v>58</v>
      </c>
      <c r="H846" s="231"/>
      <c r="I846" s="296" t="s">
        <v>12</v>
      </c>
      <c r="J846" s="224" t="s">
        <v>21</v>
      </c>
      <c r="K846" s="418" t="s">
        <v>821</v>
      </c>
      <c r="L846" s="308">
        <v>589.44000000000005</v>
      </c>
      <c r="M846" s="248"/>
    </row>
    <row r="847" spans="1:13" s="97" customFormat="1" ht="15.75" customHeight="1">
      <c r="A847" s="304">
        <v>45348</v>
      </c>
      <c r="B847" s="41" t="s">
        <v>43</v>
      </c>
      <c r="C847" s="39" t="s">
        <v>53</v>
      </c>
      <c r="D847" s="82" t="s">
        <v>5</v>
      </c>
      <c r="E847" s="276">
        <v>2400</v>
      </c>
      <c r="F847" s="307">
        <f t="shared" si="13"/>
        <v>4.0716612377850163</v>
      </c>
      <c r="G847" s="335" t="s">
        <v>58</v>
      </c>
      <c r="H847" s="231"/>
      <c r="I847" s="296" t="s">
        <v>12</v>
      </c>
      <c r="J847" s="224" t="s">
        <v>21</v>
      </c>
      <c r="K847" s="418" t="s">
        <v>821</v>
      </c>
      <c r="L847" s="308">
        <v>589.44000000000005</v>
      </c>
      <c r="M847" s="248"/>
    </row>
    <row r="848" spans="1:13" s="97" customFormat="1" ht="15.75" customHeight="1">
      <c r="A848" s="304">
        <v>45348</v>
      </c>
      <c r="B848" s="41" t="s">
        <v>44</v>
      </c>
      <c r="C848" s="39" t="s">
        <v>272</v>
      </c>
      <c r="D848" s="82" t="s">
        <v>5</v>
      </c>
      <c r="E848" s="276">
        <v>5000</v>
      </c>
      <c r="F848" s="307">
        <f t="shared" si="13"/>
        <v>8.4826275787187839</v>
      </c>
      <c r="G848" s="335" t="s">
        <v>58</v>
      </c>
      <c r="H848" s="287"/>
      <c r="I848" s="296" t="s">
        <v>12</v>
      </c>
      <c r="J848" s="224" t="s">
        <v>21</v>
      </c>
      <c r="K848" s="418" t="s">
        <v>821</v>
      </c>
      <c r="L848" s="308">
        <v>589.44000000000005</v>
      </c>
      <c r="M848" s="248"/>
    </row>
    <row r="849" spans="1:13" s="97" customFormat="1" ht="15.75" customHeight="1">
      <c r="A849" s="304">
        <v>45348</v>
      </c>
      <c r="B849" s="41" t="s">
        <v>408</v>
      </c>
      <c r="C849" s="39" t="s">
        <v>272</v>
      </c>
      <c r="D849" s="82" t="s">
        <v>5</v>
      </c>
      <c r="E849" s="276">
        <v>15000</v>
      </c>
      <c r="F849" s="307">
        <f t="shared" si="13"/>
        <v>25.447882736156348</v>
      </c>
      <c r="G849" s="335" t="s">
        <v>58</v>
      </c>
      <c r="H849" s="231"/>
      <c r="I849" s="296" t="s">
        <v>12</v>
      </c>
      <c r="J849" s="224" t="s">
        <v>21</v>
      </c>
      <c r="K849" s="418" t="s">
        <v>821</v>
      </c>
      <c r="L849" s="308">
        <v>589.44000000000005</v>
      </c>
      <c r="M849" s="248"/>
    </row>
    <row r="850" spans="1:13" s="97" customFormat="1" ht="15.75" customHeight="1">
      <c r="A850" s="286">
        <v>45348</v>
      </c>
      <c r="B850" s="41" t="s">
        <v>43</v>
      </c>
      <c r="C850" s="39" t="s">
        <v>53</v>
      </c>
      <c r="D850" s="82" t="s">
        <v>5</v>
      </c>
      <c r="E850" s="425">
        <v>2400</v>
      </c>
      <c r="F850" s="307">
        <f t="shared" si="13"/>
        <v>4.0716612377850163</v>
      </c>
      <c r="G850" s="335" t="s">
        <v>393</v>
      </c>
      <c r="H850" s="36"/>
      <c r="I850" s="250" t="s">
        <v>24</v>
      </c>
      <c r="J850" s="224" t="s">
        <v>21</v>
      </c>
      <c r="K850" s="418" t="s">
        <v>821</v>
      </c>
      <c r="L850" s="308">
        <v>589.44000000000005</v>
      </c>
      <c r="M850" s="248"/>
    </row>
    <row r="851" spans="1:13" s="97" customFormat="1" ht="15.75" customHeight="1">
      <c r="A851" s="286">
        <v>45348</v>
      </c>
      <c r="B851" s="41" t="s">
        <v>43</v>
      </c>
      <c r="C851" s="39" t="s">
        <v>53</v>
      </c>
      <c r="D851" s="309" t="s">
        <v>6</v>
      </c>
      <c r="E851" s="276">
        <v>2000</v>
      </c>
      <c r="F851" s="307">
        <f t="shared" si="13"/>
        <v>3.3930510314875133</v>
      </c>
      <c r="G851" s="335" t="s">
        <v>90</v>
      </c>
      <c r="H851" s="331"/>
      <c r="I851" s="296" t="s">
        <v>54</v>
      </c>
      <c r="J851" s="224" t="s">
        <v>21</v>
      </c>
      <c r="K851" s="418" t="s">
        <v>821</v>
      </c>
      <c r="L851" s="308">
        <v>589.44000000000005</v>
      </c>
      <c r="M851" s="248"/>
    </row>
    <row r="852" spans="1:13" s="97" customFormat="1" ht="15.75" customHeight="1">
      <c r="A852" s="286">
        <v>45348</v>
      </c>
      <c r="B852" s="41" t="s">
        <v>244</v>
      </c>
      <c r="C852" s="39" t="s">
        <v>53</v>
      </c>
      <c r="D852" s="309" t="s">
        <v>5</v>
      </c>
      <c r="E852" s="425">
        <v>2000</v>
      </c>
      <c r="F852" s="307">
        <f t="shared" si="13"/>
        <v>3.3930510314875133</v>
      </c>
      <c r="G852" s="335" t="s">
        <v>358</v>
      </c>
      <c r="H852" s="298"/>
      <c r="I852" s="296" t="s">
        <v>102</v>
      </c>
      <c r="J852" s="224" t="s">
        <v>21</v>
      </c>
      <c r="K852" s="418" t="s">
        <v>821</v>
      </c>
      <c r="L852" s="308">
        <v>589.44000000000005</v>
      </c>
      <c r="M852" s="248"/>
    </row>
    <row r="853" spans="1:13" s="97" customFormat="1" ht="15.75" customHeight="1">
      <c r="A853" s="286">
        <v>45348</v>
      </c>
      <c r="B853" s="41" t="s">
        <v>43</v>
      </c>
      <c r="C853" s="39" t="s">
        <v>53</v>
      </c>
      <c r="D853" s="309" t="s">
        <v>5</v>
      </c>
      <c r="E853" s="425">
        <v>2000</v>
      </c>
      <c r="F853" s="307">
        <f t="shared" si="13"/>
        <v>3.3930510314875133</v>
      </c>
      <c r="G853" s="335" t="s">
        <v>359</v>
      </c>
      <c r="H853" s="298"/>
      <c r="I853" s="296" t="s">
        <v>102</v>
      </c>
      <c r="J853" s="224" t="s">
        <v>21</v>
      </c>
      <c r="K853" s="418" t="s">
        <v>821</v>
      </c>
      <c r="L853" s="308">
        <v>589.44000000000005</v>
      </c>
      <c r="M853" s="248"/>
    </row>
    <row r="854" spans="1:13" s="97" customFormat="1" ht="15.75" customHeight="1">
      <c r="A854" s="286">
        <v>45348</v>
      </c>
      <c r="B854" s="41" t="s">
        <v>44</v>
      </c>
      <c r="C854" s="39" t="s">
        <v>272</v>
      </c>
      <c r="D854" s="309" t="s">
        <v>5</v>
      </c>
      <c r="E854" s="425">
        <v>5000</v>
      </c>
      <c r="F854" s="307">
        <f t="shared" si="13"/>
        <v>8.4826275787187839</v>
      </c>
      <c r="G854" s="335" t="s">
        <v>359</v>
      </c>
      <c r="H854" s="331"/>
      <c r="I854" s="296" t="s">
        <v>102</v>
      </c>
      <c r="J854" s="224" t="s">
        <v>21</v>
      </c>
      <c r="K854" s="418" t="s">
        <v>821</v>
      </c>
      <c r="L854" s="308">
        <v>589.44000000000005</v>
      </c>
      <c r="M854" s="248"/>
    </row>
    <row r="855" spans="1:13" s="97" customFormat="1" ht="15.75" customHeight="1">
      <c r="A855" s="286">
        <v>45348</v>
      </c>
      <c r="B855" s="41" t="s">
        <v>45</v>
      </c>
      <c r="C855" s="39" t="s">
        <v>272</v>
      </c>
      <c r="D855" s="309" t="s">
        <v>5</v>
      </c>
      <c r="E855" s="425">
        <v>10000</v>
      </c>
      <c r="F855" s="307">
        <f t="shared" si="13"/>
        <v>16.965255157437568</v>
      </c>
      <c r="G855" s="335" t="s">
        <v>360</v>
      </c>
      <c r="H855" s="331"/>
      <c r="I855" s="296" t="s">
        <v>102</v>
      </c>
      <c r="J855" s="224" t="s">
        <v>21</v>
      </c>
      <c r="K855" s="418" t="s">
        <v>821</v>
      </c>
      <c r="L855" s="308">
        <v>589.44000000000005</v>
      </c>
      <c r="M855" s="248"/>
    </row>
    <row r="856" spans="1:13" s="97" customFormat="1" ht="15.75" customHeight="1">
      <c r="A856" s="286">
        <v>45348</v>
      </c>
      <c r="B856" s="41" t="s">
        <v>43</v>
      </c>
      <c r="C856" s="39" t="s">
        <v>53</v>
      </c>
      <c r="D856" s="82" t="s">
        <v>6</v>
      </c>
      <c r="E856" s="276">
        <v>2100</v>
      </c>
      <c r="F856" s="307">
        <f t="shared" si="13"/>
        <v>3.5627035830618889</v>
      </c>
      <c r="G856" s="102" t="s">
        <v>156</v>
      </c>
      <c r="H856" s="92"/>
      <c r="I856" s="90" t="s">
        <v>257</v>
      </c>
      <c r="J856" s="224" t="s">
        <v>21</v>
      </c>
      <c r="K856" s="418" t="s">
        <v>821</v>
      </c>
      <c r="L856" s="308">
        <v>589.44000000000005</v>
      </c>
      <c r="M856" s="207"/>
    </row>
    <row r="857" spans="1:13" s="97" customFormat="1" ht="15.75" customHeight="1">
      <c r="A857" s="286">
        <v>45348</v>
      </c>
      <c r="B857" s="41" t="s">
        <v>43</v>
      </c>
      <c r="C857" s="39" t="s">
        <v>53</v>
      </c>
      <c r="D857" s="82" t="s">
        <v>5</v>
      </c>
      <c r="E857" s="427">
        <v>1950</v>
      </c>
      <c r="F857" s="307">
        <f t="shared" si="13"/>
        <v>3.3082247557003255</v>
      </c>
      <c r="G857" s="363" t="s">
        <v>126</v>
      </c>
      <c r="H857" s="321"/>
      <c r="I857" s="382" t="s">
        <v>122</v>
      </c>
      <c r="J857" s="224" t="s">
        <v>21</v>
      </c>
      <c r="K857" s="418" t="s">
        <v>821</v>
      </c>
      <c r="L857" s="308">
        <v>589.44000000000005</v>
      </c>
      <c r="M857" s="207"/>
    </row>
    <row r="858" spans="1:13" s="97" customFormat="1" ht="15.75" customHeight="1">
      <c r="A858" s="286">
        <v>45348</v>
      </c>
      <c r="B858" s="41" t="s">
        <v>43</v>
      </c>
      <c r="C858" s="39" t="s">
        <v>53</v>
      </c>
      <c r="D858" s="82" t="s">
        <v>5</v>
      </c>
      <c r="E858" s="451">
        <v>1500</v>
      </c>
      <c r="F858" s="307">
        <f t="shared" si="13"/>
        <v>2.5447882736156351</v>
      </c>
      <c r="G858" s="335" t="s">
        <v>329</v>
      </c>
      <c r="H858" s="320"/>
      <c r="I858" s="396" t="s">
        <v>289</v>
      </c>
      <c r="J858" s="224" t="s">
        <v>21</v>
      </c>
      <c r="K858" s="418" t="s">
        <v>821</v>
      </c>
      <c r="L858" s="308">
        <v>589.44000000000005</v>
      </c>
      <c r="M858" s="207"/>
    </row>
    <row r="859" spans="1:13" s="97" customFormat="1" ht="15.75" customHeight="1">
      <c r="A859" s="286">
        <v>45348</v>
      </c>
      <c r="B859" s="41" t="s">
        <v>244</v>
      </c>
      <c r="C859" s="39" t="s">
        <v>53</v>
      </c>
      <c r="D859" s="82" t="s">
        <v>5</v>
      </c>
      <c r="E859" s="426">
        <v>2000</v>
      </c>
      <c r="F859" s="307">
        <f t="shared" si="13"/>
        <v>3.3930510314875133</v>
      </c>
      <c r="G859" s="335" t="s">
        <v>330</v>
      </c>
      <c r="H859" s="320"/>
      <c r="I859" s="396" t="s">
        <v>289</v>
      </c>
      <c r="J859" s="224" t="s">
        <v>21</v>
      </c>
      <c r="K859" s="418" t="s">
        <v>821</v>
      </c>
      <c r="L859" s="308">
        <v>589.44000000000005</v>
      </c>
      <c r="M859" s="207"/>
    </row>
    <row r="860" spans="1:13" s="97" customFormat="1" ht="15.75" customHeight="1">
      <c r="A860" s="286">
        <v>45348</v>
      </c>
      <c r="B860" s="41" t="s">
        <v>43</v>
      </c>
      <c r="C860" s="39" t="s">
        <v>53</v>
      </c>
      <c r="D860" s="82" t="s">
        <v>5</v>
      </c>
      <c r="E860" s="446">
        <v>1100</v>
      </c>
      <c r="F860" s="307">
        <f t="shared" si="13"/>
        <v>1.8661780673181323</v>
      </c>
      <c r="G860" s="335" t="s">
        <v>318</v>
      </c>
      <c r="H860" s="321"/>
      <c r="I860" s="390" t="s">
        <v>290</v>
      </c>
      <c r="J860" s="224" t="s">
        <v>21</v>
      </c>
      <c r="K860" s="418" t="s">
        <v>821</v>
      </c>
      <c r="L860" s="308">
        <v>589.44000000000005</v>
      </c>
      <c r="M860" s="207"/>
    </row>
    <row r="861" spans="1:13" s="97" customFormat="1" ht="15.75" customHeight="1">
      <c r="A861" s="286">
        <v>45349</v>
      </c>
      <c r="B861" s="196" t="s">
        <v>17</v>
      </c>
      <c r="C861" s="51" t="s">
        <v>38</v>
      </c>
      <c r="D861" s="352" t="s">
        <v>8</v>
      </c>
      <c r="E861" s="423">
        <v>5000</v>
      </c>
      <c r="F861" s="307">
        <f t="shared" si="13"/>
        <v>8.4826275787187839</v>
      </c>
      <c r="G861" s="102" t="s">
        <v>747</v>
      </c>
      <c r="H861" s="45"/>
      <c r="I861" s="390" t="s">
        <v>16</v>
      </c>
      <c r="J861" s="224" t="s">
        <v>21</v>
      </c>
      <c r="K861" s="418" t="s">
        <v>821</v>
      </c>
      <c r="L861" s="308">
        <v>589.44000000000005</v>
      </c>
      <c r="M861" s="248"/>
    </row>
    <row r="862" spans="1:13" s="97" customFormat="1" ht="15.75" customHeight="1">
      <c r="A862" s="286">
        <v>45349</v>
      </c>
      <c r="B862" s="196" t="s">
        <v>17</v>
      </c>
      <c r="C862" s="51" t="s">
        <v>38</v>
      </c>
      <c r="D862" s="352" t="s">
        <v>6</v>
      </c>
      <c r="E862" s="423">
        <v>5000</v>
      </c>
      <c r="F862" s="307">
        <f t="shared" si="13"/>
        <v>8.4826275787187839</v>
      </c>
      <c r="G862" s="102" t="s">
        <v>748</v>
      </c>
      <c r="H862" s="45"/>
      <c r="I862" s="393" t="s">
        <v>74</v>
      </c>
      <c r="J862" s="224" t="s">
        <v>21</v>
      </c>
      <c r="K862" s="418" t="s">
        <v>821</v>
      </c>
      <c r="L862" s="308">
        <v>589.44000000000005</v>
      </c>
      <c r="M862" s="248"/>
    </row>
    <row r="863" spans="1:13" s="97" customFormat="1" ht="15.75" customHeight="1">
      <c r="A863" s="286">
        <v>45349</v>
      </c>
      <c r="B863" s="196" t="s">
        <v>17</v>
      </c>
      <c r="C863" s="51" t="s">
        <v>38</v>
      </c>
      <c r="D863" s="352" t="s">
        <v>5</v>
      </c>
      <c r="E863" s="423">
        <v>5000</v>
      </c>
      <c r="F863" s="307">
        <f t="shared" si="13"/>
        <v>8.4826275787187839</v>
      </c>
      <c r="G863" s="102" t="s">
        <v>749</v>
      </c>
      <c r="H863" s="45"/>
      <c r="I863" s="390" t="s">
        <v>12</v>
      </c>
      <c r="J863" s="224" t="s">
        <v>21</v>
      </c>
      <c r="K863" s="418" t="s">
        <v>821</v>
      </c>
      <c r="L863" s="308">
        <v>589.44000000000005</v>
      </c>
      <c r="M863" s="248"/>
    </row>
    <row r="864" spans="1:13" s="97" customFormat="1" ht="15.75" customHeight="1">
      <c r="A864" s="286">
        <v>45349</v>
      </c>
      <c r="B864" s="196" t="s">
        <v>17</v>
      </c>
      <c r="C864" s="51" t="s">
        <v>38</v>
      </c>
      <c r="D864" s="352" t="s">
        <v>7</v>
      </c>
      <c r="E864" s="423">
        <v>2500</v>
      </c>
      <c r="F864" s="307">
        <f t="shared" si="13"/>
        <v>4.241313789359392</v>
      </c>
      <c r="G864" s="102" t="s">
        <v>750</v>
      </c>
      <c r="H864" s="45"/>
      <c r="I864" s="390" t="s">
        <v>13</v>
      </c>
      <c r="J864" s="224" t="s">
        <v>21</v>
      </c>
      <c r="K864" s="418" t="s">
        <v>821</v>
      </c>
      <c r="L864" s="308">
        <v>589.44000000000005</v>
      </c>
      <c r="M864" s="248"/>
    </row>
    <row r="865" spans="1:13" s="97" customFormat="1" ht="15.75" customHeight="1">
      <c r="A865" s="286">
        <v>45349</v>
      </c>
      <c r="B865" s="196" t="s">
        <v>17</v>
      </c>
      <c r="C865" s="51" t="s">
        <v>38</v>
      </c>
      <c r="D865" s="352" t="s">
        <v>6</v>
      </c>
      <c r="E865" s="423">
        <v>2500</v>
      </c>
      <c r="F865" s="307">
        <f t="shared" si="13"/>
        <v>4.241313789359392</v>
      </c>
      <c r="G865" s="102" t="s">
        <v>751</v>
      </c>
      <c r="H865" s="45"/>
      <c r="I865" s="390" t="s">
        <v>11</v>
      </c>
      <c r="J865" s="224" t="s">
        <v>21</v>
      </c>
      <c r="K865" s="418" t="s">
        <v>821</v>
      </c>
      <c r="L865" s="308">
        <v>589.44000000000005</v>
      </c>
      <c r="M865" s="248"/>
    </row>
    <row r="866" spans="1:13" s="97" customFormat="1" ht="15.75" customHeight="1">
      <c r="A866" s="286">
        <v>45349</v>
      </c>
      <c r="B866" s="196" t="s">
        <v>17</v>
      </c>
      <c r="C866" s="51" t="s">
        <v>38</v>
      </c>
      <c r="D866" s="352" t="s">
        <v>6</v>
      </c>
      <c r="E866" s="423">
        <v>2500</v>
      </c>
      <c r="F866" s="307">
        <f t="shared" si="13"/>
        <v>4.241313789359392</v>
      </c>
      <c r="G866" s="102" t="s">
        <v>752</v>
      </c>
      <c r="H866" s="45"/>
      <c r="I866" s="390" t="s">
        <v>54</v>
      </c>
      <c r="J866" s="224" t="s">
        <v>21</v>
      </c>
      <c r="K866" s="418" t="s">
        <v>821</v>
      </c>
      <c r="L866" s="308">
        <v>589.44000000000005</v>
      </c>
      <c r="M866" s="248"/>
    </row>
    <row r="867" spans="1:13" s="97" customFormat="1" ht="15.75" customHeight="1">
      <c r="A867" s="286">
        <v>45349</v>
      </c>
      <c r="B867" s="196" t="s">
        <v>17</v>
      </c>
      <c r="C867" s="51" t="s">
        <v>38</v>
      </c>
      <c r="D867" s="352" t="s">
        <v>6</v>
      </c>
      <c r="E867" s="423">
        <v>2500</v>
      </c>
      <c r="F867" s="307">
        <f t="shared" ref="F867:F930" si="14">E867/L867</f>
        <v>4.241313789359392</v>
      </c>
      <c r="G867" s="102" t="s">
        <v>753</v>
      </c>
      <c r="H867" s="45"/>
      <c r="I867" s="396" t="s">
        <v>257</v>
      </c>
      <c r="J867" s="224" t="s">
        <v>21</v>
      </c>
      <c r="K867" s="418" t="s">
        <v>821</v>
      </c>
      <c r="L867" s="308">
        <v>589.44000000000005</v>
      </c>
      <c r="M867" s="248"/>
    </row>
    <row r="868" spans="1:13" s="97" customFormat="1" ht="15.75">
      <c r="A868" s="286">
        <v>45349</v>
      </c>
      <c r="B868" s="196" t="s">
        <v>17</v>
      </c>
      <c r="C868" s="51" t="s">
        <v>38</v>
      </c>
      <c r="D868" s="352" t="s">
        <v>5</v>
      </c>
      <c r="E868" s="423">
        <v>2500</v>
      </c>
      <c r="F868" s="307">
        <f t="shared" si="14"/>
        <v>4.241313789359392</v>
      </c>
      <c r="G868" s="102" t="s">
        <v>754</v>
      </c>
      <c r="H868" s="45"/>
      <c r="I868" s="390" t="s">
        <v>24</v>
      </c>
      <c r="J868" s="224" t="s">
        <v>21</v>
      </c>
      <c r="K868" s="418" t="s">
        <v>821</v>
      </c>
      <c r="L868" s="308">
        <v>589.44000000000005</v>
      </c>
      <c r="M868" s="248"/>
    </row>
    <row r="869" spans="1:13" s="97" customFormat="1" ht="15.75">
      <c r="A869" s="286">
        <v>45349</v>
      </c>
      <c r="B869" s="196" t="s">
        <v>17</v>
      </c>
      <c r="C869" s="51" t="s">
        <v>38</v>
      </c>
      <c r="D869" s="352" t="s">
        <v>5</v>
      </c>
      <c r="E869" s="423">
        <v>2500</v>
      </c>
      <c r="F869" s="307">
        <f t="shared" si="14"/>
        <v>4.241313789359392</v>
      </c>
      <c r="G869" s="102" t="s">
        <v>755</v>
      </c>
      <c r="H869" s="45"/>
      <c r="I869" s="390" t="s">
        <v>102</v>
      </c>
      <c r="J869" s="224" t="s">
        <v>21</v>
      </c>
      <c r="K869" s="418" t="s">
        <v>821</v>
      </c>
      <c r="L869" s="308">
        <v>589.44000000000005</v>
      </c>
      <c r="M869" s="248"/>
    </row>
    <row r="870" spans="1:13" s="97" customFormat="1" ht="15.75">
      <c r="A870" s="286">
        <v>45349</v>
      </c>
      <c r="B870" s="196" t="s">
        <v>17</v>
      </c>
      <c r="C870" s="51" t="s">
        <v>38</v>
      </c>
      <c r="D870" s="316" t="s">
        <v>5</v>
      </c>
      <c r="E870" s="423">
        <v>2500</v>
      </c>
      <c r="F870" s="307">
        <f t="shared" si="14"/>
        <v>4.241313789359392</v>
      </c>
      <c r="G870" s="51" t="s">
        <v>756</v>
      </c>
      <c r="H870" s="379"/>
      <c r="I870" s="45" t="s">
        <v>122</v>
      </c>
      <c r="J870" s="224" t="s">
        <v>21</v>
      </c>
      <c r="K870" s="418" t="s">
        <v>821</v>
      </c>
      <c r="L870" s="308">
        <v>589.44000000000005</v>
      </c>
      <c r="M870" s="248"/>
    </row>
    <row r="871" spans="1:13" s="97" customFormat="1" ht="15.75">
      <c r="A871" s="286">
        <v>45349</v>
      </c>
      <c r="B871" s="196" t="s">
        <v>17</v>
      </c>
      <c r="C871" s="51" t="s">
        <v>38</v>
      </c>
      <c r="D871" s="316" t="s">
        <v>5</v>
      </c>
      <c r="E871" s="423">
        <v>2500</v>
      </c>
      <c r="F871" s="307">
        <f t="shared" si="14"/>
        <v>4.241313789359392</v>
      </c>
      <c r="G871" s="51" t="s">
        <v>757</v>
      </c>
      <c r="H871" s="379"/>
      <c r="I871" s="45" t="s">
        <v>289</v>
      </c>
      <c r="J871" s="224" t="s">
        <v>21</v>
      </c>
      <c r="K871" s="418" t="s">
        <v>821</v>
      </c>
      <c r="L871" s="308">
        <v>589.44000000000005</v>
      </c>
      <c r="M871" s="248"/>
    </row>
    <row r="872" spans="1:13" s="97" customFormat="1" ht="15.75">
      <c r="A872" s="286">
        <v>45349</v>
      </c>
      <c r="B872" s="196" t="s">
        <v>17</v>
      </c>
      <c r="C872" s="51" t="s">
        <v>38</v>
      </c>
      <c r="D872" s="316" t="s">
        <v>5</v>
      </c>
      <c r="E872" s="423">
        <v>2500</v>
      </c>
      <c r="F872" s="307">
        <f t="shared" si="14"/>
        <v>4.241313789359392</v>
      </c>
      <c r="G872" s="102" t="s">
        <v>758</v>
      </c>
      <c r="H872" s="45"/>
      <c r="I872" s="45" t="s">
        <v>290</v>
      </c>
      <c r="J872" s="224" t="s">
        <v>21</v>
      </c>
      <c r="K872" s="418" t="s">
        <v>821</v>
      </c>
      <c r="L872" s="308">
        <v>589.44000000000005</v>
      </c>
      <c r="M872" s="248"/>
    </row>
    <row r="873" spans="1:13" s="97" customFormat="1" ht="15.75">
      <c r="A873" s="286">
        <v>45349</v>
      </c>
      <c r="B873" s="196" t="s">
        <v>17</v>
      </c>
      <c r="C873" s="51" t="s">
        <v>38</v>
      </c>
      <c r="D873" s="316" t="s">
        <v>5</v>
      </c>
      <c r="E873" s="423">
        <v>2500</v>
      </c>
      <c r="F873" s="307">
        <f t="shared" si="14"/>
        <v>4.241313789359392</v>
      </c>
      <c r="G873" s="102" t="s">
        <v>759</v>
      </c>
      <c r="H873" s="45"/>
      <c r="I873" s="45" t="s">
        <v>42</v>
      </c>
      <c r="J873" s="224" t="s">
        <v>21</v>
      </c>
      <c r="K873" s="418" t="s">
        <v>821</v>
      </c>
      <c r="L873" s="308">
        <v>589.44000000000005</v>
      </c>
      <c r="M873" s="248"/>
    </row>
    <row r="874" spans="1:13" s="97" customFormat="1" ht="15.75">
      <c r="A874" s="286">
        <v>45349</v>
      </c>
      <c r="B874" s="412" t="s">
        <v>17</v>
      </c>
      <c r="C874" s="324" t="s">
        <v>38</v>
      </c>
      <c r="D874" s="316" t="s">
        <v>9</v>
      </c>
      <c r="E874" s="436">
        <v>2500</v>
      </c>
      <c r="F874" s="307">
        <f t="shared" si="14"/>
        <v>4.241313789359392</v>
      </c>
      <c r="G874" s="367" t="s">
        <v>760</v>
      </c>
      <c r="H874" s="45"/>
      <c r="I874" s="45" t="s">
        <v>243</v>
      </c>
      <c r="J874" s="224" t="s">
        <v>21</v>
      </c>
      <c r="K874" s="418" t="s">
        <v>821</v>
      </c>
      <c r="L874" s="308">
        <v>589.44000000000005</v>
      </c>
      <c r="M874" s="248"/>
    </row>
    <row r="875" spans="1:13" s="97" customFormat="1" ht="15.75">
      <c r="A875" s="286">
        <v>45349</v>
      </c>
      <c r="B875" s="255" t="s">
        <v>17</v>
      </c>
      <c r="C875" s="45" t="s">
        <v>38</v>
      </c>
      <c r="D875" s="316" t="s">
        <v>9</v>
      </c>
      <c r="E875" s="423">
        <v>2500</v>
      </c>
      <c r="F875" s="307">
        <f t="shared" si="14"/>
        <v>4.241313789359392</v>
      </c>
      <c r="G875" s="341" t="s">
        <v>761</v>
      </c>
      <c r="H875" s="45"/>
      <c r="I875" s="45" t="s">
        <v>14</v>
      </c>
      <c r="J875" s="224" t="s">
        <v>21</v>
      </c>
      <c r="K875" s="418" t="s">
        <v>821</v>
      </c>
      <c r="L875" s="308">
        <v>589.44000000000005</v>
      </c>
      <c r="M875" s="248"/>
    </row>
    <row r="876" spans="1:13" s="97" customFormat="1" ht="15.75">
      <c r="A876" s="286">
        <v>45349</v>
      </c>
      <c r="B876" s="318" t="s">
        <v>43</v>
      </c>
      <c r="C876" s="88" t="s">
        <v>53</v>
      </c>
      <c r="D876" s="42" t="s">
        <v>8</v>
      </c>
      <c r="E876" s="487">
        <v>2900</v>
      </c>
      <c r="F876" s="307">
        <f t="shared" si="14"/>
        <v>4.9199239956568945</v>
      </c>
      <c r="G876" s="373" t="s">
        <v>285</v>
      </c>
      <c r="H876" s="331"/>
      <c r="I876" s="93" t="s">
        <v>16</v>
      </c>
      <c r="J876" s="224" t="s">
        <v>21</v>
      </c>
      <c r="K876" s="418" t="s">
        <v>821</v>
      </c>
      <c r="L876" s="308">
        <v>589.44000000000005</v>
      </c>
      <c r="M876" s="248"/>
    </row>
    <row r="877" spans="1:13" s="97" customFormat="1" ht="15.75">
      <c r="A877" s="306">
        <v>45349</v>
      </c>
      <c r="B877" s="201" t="s">
        <v>43</v>
      </c>
      <c r="C877" s="329" t="s">
        <v>53</v>
      </c>
      <c r="D877" s="329" t="s">
        <v>8</v>
      </c>
      <c r="E877" s="485">
        <v>1000</v>
      </c>
      <c r="F877" s="307">
        <f t="shared" si="14"/>
        <v>1.6965255157437567</v>
      </c>
      <c r="G877" s="362" t="s">
        <v>276</v>
      </c>
      <c r="H877" s="231"/>
      <c r="I877" s="223" t="s">
        <v>15</v>
      </c>
      <c r="J877" s="224" t="s">
        <v>21</v>
      </c>
      <c r="K877" s="418" t="s">
        <v>821</v>
      </c>
      <c r="L877" s="308">
        <v>589.44000000000005</v>
      </c>
      <c r="M877" s="248"/>
    </row>
    <row r="878" spans="1:13" s="97" customFormat="1" ht="15.75">
      <c r="A878" s="306">
        <v>45349</v>
      </c>
      <c r="B878" s="201" t="s">
        <v>44</v>
      </c>
      <c r="C878" s="39" t="s">
        <v>272</v>
      </c>
      <c r="D878" s="329" t="s">
        <v>8</v>
      </c>
      <c r="E878" s="485">
        <v>8000</v>
      </c>
      <c r="F878" s="307">
        <f t="shared" si="14"/>
        <v>13.572204125950053</v>
      </c>
      <c r="G878" s="362" t="s">
        <v>276</v>
      </c>
      <c r="H878" s="231"/>
      <c r="I878" s="223" t="s">
        <v>15</v>
      </c>
      <c r="J878" s="224" t="s">
        <v>21</v>
      </c>
      <c r="K878" s="418" t="s">
        <v>821</v>
      </c>
      <c r="L878" s="308">
        <v>589.44000000000005</v>
      </c>
      <c r="M878" s="248"/>
    </row>
    <row r="879" spans="1:13" s="97" customFormat="1" ht="15.75">
      <c r="A879" s="286">
        <v>45349</v>
      </c>
      <c r="B879" s="41" t="s">
        <v>43</v>
      </c>
      <c r="C879" s="340" t="s">
        <v>53</v>
      </c>
      <c r="D879" s="42" t="s">
        <v>7</v>
      </c>
      <c r="E879" s="450">
        <v>1950</v>
      </c>
      <c r="F879" s="307">
        <f t="shared" si="14"/>
        <v>3.3082247557003255</v>
      </c>
      <c r="G879" s="102" t="s">
        <v>59</v>
      </c>
      <c r="H879" s="331"/>
      <c r="I879" s="232" t="s">
        <v>13</v>
      </c>
      <c r="J879" s="224" t="s">
        <v>21</v>
      </c>
      <c r="K879" s="418" t="s">
        <v>821</v>
      </c>
      <c r="L879" s="308">
        <v>589.44000000000005</v>
      </c>
      <c r="M879" s="248"/>
    </row>
    <row r="880" spans="1:13" s="97" customFormat="1" ht="15.75">
      <c r="A880" s="286">
        <v>45349</v>
      </c>
      <c r="B880" s="406" t="s">
        <v>803</v>
      </c>
      <c r="C880" s="340" t="s">
        <v>46</v>
      </c>
      <c r="D880" s="42" t="s">
        <v>7</v>
      </c>
      <c r="E880" s="450">
        <v>10000</v>
      </c>
      <c r="F880" s="307">
        <f t="shared" si="14"/>
        <v>16.965255157437568</v>
      </c>
      <c r="G880" s="102" t="s">
        <v>59</v>
      </c>
      <c r="H880" s="331"/>
      <c r="I880" s="232" t="s">
        <v>13</v>
      </c>
      <c r="J880" s="224" t="s">
        <v>21</v>
      </c>
      <c r="K880" s="418" t="s">
        <v>821</v>
      </c>
      <c r="L880" s="308">
        <v>589.44000000000005</v>
      </c>
      <c r="M880" s="248"/>
    </row>
    <row r="881" spans="1:13" s="97" customFormat="1" ht="15.75">
      <c r="A881" s="286">
        <v>45349</v>
      </c>
      <c r="B881" s="409" t="s">
        <v>804</v>
      </c>
      <c r="C881" s="340" t="s">
        <v>46</v>
      </c>
      <c r="D881" s="42" t="s">
        <v>7</v>
      </c>
      <c r="E881" s="425">
        <v>10000</v>
      </c>
      <c r="F881" s="307">
        <f t="shared" si="14"/>
        <v>16.965255157437568</v>
      </c>
      <c r="G881" s="102" t="s">
        <v>59</v>
      </c>
      <c r="H881" s="331"/>
      <c r="I881" s="232" t="s">
        <v>13</v>
      </c>
      <c r="J881" s="224" t="s">
        <v>21</v>
      </c>
      <c r="K881" s="418" t="s">
        <v>821</v>
      </c>
      <c r="L881" s="308">
        <v>589.44000000000005</v>
      </c>
      <c r="M881" s="248"/>
    </row>
    <row r="882" spans="1:13" s="97" customFormat="1" ht="15.75">
      <c r="A882" s="286">
        <v>45349</v>
      </c>
      <c r="B882" s="409" t="s">
        <v>805</v>
      </c>
      <c r="C882" s="340" t="s">
        <v>46</v>
      </c>
      <c r="D882" s="42" t="s">
        <v>7</v>
      </c>
      <c r="E882" s="425">
        <v>5000</v>
      </c>
      <c r="F882" s="307">
        <f t="shared" si="14"/>
        <v>8.4826275787187839</v>
      </c>
      <c r="G882" s="102" t="s">
        <v>59</v>
      </c>
      <c r="H882" s="331"/>
      <c r="I882" s="232" t="s">
        <v>13</v>
      </c>
      <c r="J882" s="224" t="s">
        <v>21</v>
      </c>
      <c r="K882" s="418" t="s">
        <v>821</v>
      </c>
      <c r="L882" s="308">
        <v>589.44000000000005</v>
      </c>
      <c r="M882" s="248"/>
    </row>
    <row r="883" spans="1:13" s="97" customFormat="1" ht="15.75">
      <c r="A883" s="286">
        <v>45349</v>
      </c>
      <c r="B883" s="197" t="s">
        <v>53</v>
      </c>
      <c r="C883" s="87" t="s">
        <v>53</v>
      </c>
      <c r="D883" s="42" t="s">
        <v>6</v>
      </c>
      <c r="E883" s="441">
        <v>2500</v>
      </c>
      <c r="F883" s="307">
        <f t="shared" si="14"/>
        <v>4.241313789359392</v>
      </c>
      <c r="G883" s="291" t="s">
        <v>60</v>
      </c>
      <c r="H883" s="293"/>
      <c r="I883" s="36" t="s">
        <v>74</v>
      </c>
      <c r="J883" s="224" t="s">
        <v>21</v>
      </c>
      <c r="K883" s="418" t="s">
        <v>821</v>
      </c>
      <c r="L883" s="308">
        <v>589.44000000000005</v>
      </c>
      <c r="M883" s="248"/>
    </row>
    <row r="884" spans="1:13" s="97" customFormat="1" ht="15.75">
      <c r="A884" s="286">
        <v>45349</v>
      </c>
      <c r="B884" s="41" t="s">
        <v>823</v>
      </c>
      <c r="C884" s="36" t="s">
        <v>10</v>
      </c>
      <c r="D884" s="42" t="s">
        <v>113</v>
      </c>
      <c r="E884" s="425">
        <v>5000</v>
      </c>
      <c r="F884" s="307">
        <f t="shared" si="14"/>
        <v>8.4826275787187839</v>
      </c>
      <c r="G884" s="291" t="s">
        <v>60</v>
      </c>
      <c r="H884" s="293"/>
      <c r="I884" s="36" t="s">
        <v>74</v>
      </c>
      <c r="J884" s="224" t="s">
        <v>21</v>
      </c>
      <c r="K884" s="418" t="s">
        <v>821</v>
      </c>
      <c r="L884" s="308">
        <v>589.44000000000005</v>
      </c>
      <c r="M884" s="248"/>
    </row>
    <row r="885" spans="1:13" s="97" customFormat="1" ht="15.75">
      <c r="A885" s="286">
        <v>45349</v>
      </c>
      <c r="B885" s="41" t="s">
        <v>44</v>
      </c>
      <c r="C885" s="39" t="s">
        <v>272</v>
      </c>
      <c r="D885" s="349" t="s">
        <v>6</v>
      </c>
      <c r="E885" s="428">
        <v>5000</v>
      </c>
      <c r="F885" s="307">
        <f t="shared" si="14"/>
        <v>8.4826275787187839</v>
      </c>
      <c r="G885" s="291" t="s">
        <v>60</v>
      </c>
      <c r="H885" s="293"/>
      <c r="I885" s="36" t="s">
        <v>74</v>
      </c>
      <c r="J885" s="224" t="s">
        <v>21</v>
      </c>
      <c r="K885" s="418" t="s">
        <v>821</v>
      </c>
      <c r="L885" s="308">
        <v>589.44000000000005</v>
      </c>
      <c r="M885" s="248"/>
    </row>
    <row r="886" spans="1:13" s="97" customFormat="1" ht="15.75">
      <c r="A886" s="286">
        <v>45349</v>
      </c>
      <c r="B886" s="41" t="s">
        <v>44</v>
      </c>
      <c r="C886" s="39" t="s">
        <v>272</v>
      </c>
      <c r="D886" s="42" t="s">
        <v>6</v>
      </c>
      <c r="E886" s="428">
        <v>15000</v>
      </c>
      <c r="F886" s="307">
        <f t="shared" si="14"/>
        <v>25.447882736156348</v>
      </c>
      <c r="G886" s="291" t="s">
        <v>87</v>
      </c>
      <c r="H886" s="231"/>
      <c r="I886" s="36" t="s">
        <v>74</v>
      </c>
      <c r="J886" s="224" t="s">
        <v>21</v>
      </c>
      <c r="K886" s="418" t="s">
        <v>821</v>
      </c>
      <c r="L886" s="308">
        <v>589.44000000000005</v>
      </c>
      <c r="M886" s="248"/>
    </row>
    <row r="887" spans="1:13" s="97" customFormat="1" ht="15.75">
      <c r="A887" s="286">
        <v>45349</v>
      </c>
      <c r="B887" s="41" t="s">
        <v>43</v>
      </c>
      <c r="C887" s="39" t="s">
        <v>53</v>
      </c>
      <c r="D887" s="42" t="s">
        <v>6</v>
      </c>
      <c r="E887" s="425">
        <v>1500</v>
      </c>
      <c r="F887" s="307">
        <f t="shared" si="14"/>
        <v>2.5447882736156351</v>
      </c>
      <c r="G887" s="335" t="s">
        <v>127</v>
      </c>
      <c r="H887" s="231"/>
      <c r="I887" s="231" t="s">
        <v>11</v>
      </c>
      <c r="J887" s="224" t="s">
        <v>21</v>
      </c>
      <c r="K887" s="418" t="s">
        <v>821</v>
      </c>
      <c r="L887" s="308">
        <v>589.44000000000005</v>
      </c>
      <c r="M887" s="248"/>
    </row>
    <row r="888" spans="1:13" s="97" customFormat="1" ht="15.75">
      <c r="A888" s="286">
        <v>45349</v>
      </c>
      <c r="B888" s="41" t="s">
        <v>43</v>
      </c>
      <c r="C888" s="39" t="s">
        <v>53</v>
      </c>
      <c r="D888" s="42" t="s">
        <v>9</v>
      </c>
      <c r="E888" s="425">
        <v>1900</v>
      </c>
      <c r="F888" s="307">
        <f t="shared" si="14"/>
        <v>3.2233984799131377</v>
      </c>
      <c r="G888" s="335" t="s">
        <v>256</v>
      </c>
      <c r="H888" s="293"/>
      <c r="I888" s="231" t="s">
        <v>243</v>
      </c>
      <c r="J888" s="224" t="s">
        <v>21</v>
      </c>
      <c r="K888" s="418" t="s">
        <v>821</v>
      </c>
      <c r="L888" s="308">
        <v>589.44000000000005</v>
      </c>
      <c r="M888" s="248"/>
    </row>
    <row r="889" spans="1:13" s="97" customFormat="1" ht="15.75">
      <c r="A889" s="286">
        <v>45349</v>
      </c>
      <c r="B889" s="41" t="s">
        <v>265</v>
      </c>
      <c r="C889" s="39" t="s">
        <v>272</v>
      </c>
      <c r="D889" s="42" t="s">
        <v>5</v>
      </c>
      <c r="E889" s="426">
        <v>15000</v>
      </c>
      <c r="F889" s="307">
        <f t="shared" si="14"/>
        <v>25.447882736156348</v>
      </c>
      <c r="G889" s="102" t="s">
        <v>434</v>
      </c>
      <c r="H889" s="231"/>
      <c r="I889" s="223" t="s">
        <v>42</v>
      </c>
      <c r="J889" s="224" t="s">
        <v>21</v>
      </c>
      <c r="K889" s="418" t="s">
        <v>821</v>
      </c>
      <c r="L889" s="308">
        <v>589.44000000000005</v>
      </c>
      <c r="M889" s="248"/>
    </row>
    <row r="890" spans="1:13" s="97" customFormat="1" ht="15.75">
      <c r="A890" s="286">
        <v>45349</v>
      </c>
      <c r="B890" s="41" t="s">
        <v>44</v>
      </c>
      <c r="C890" s="39" t="s">
        <v>272</v>
      </c>
      <c r="D890" s="42" t="s">
        <v>5</v>
      </c>
      <c r="E890" s="426">
        <v>5000</v>
      </c>
      <c r="F890" s="307">
        <f t="shared" si="14"/>
        <v>8.4826275787187839</v>
      </c>
      <c r="G890" s="335" t="s">
        <v>56</v>
      </c>
      <c r="H890" s="231"/>
      <c r="I890" s="223" t="s">
        <v>42</v>
      </c>
      <c r="J890" s="224" t="s">
        <v>21</v>
      </c>
      <c r="K890" s="418" t="s">
        <v>821</v>
      </c>
      <c r="L890" s="308">
        <v>589.44000000000005</v>
      </c>
      <c r="M890" s="248"/>
    </row>
    <row r="891" spans="1:13" s="97" customFormat="1" ht="15.75" customHeight="1">
      <c r="A891" s="286">
        <v>45349</v>
      </c>
      <c r="B891" s="41" t="s">
        <v>43</v>
      </c>
      <c r="C891" s="39" t="s">
        <v>53</v>
      </c>
      <c r="D891" s="42" t="s">
        <v>5</v>
      </c>
      <c r="E891" s="426">
        <v>2500</v>
      </c>
      <c r="F891" s="307">
        <f t="shared" si="14"/>
        <v>4.241313789359392</v>
      </c>
      <c r="G891" s="335" t="s">
        <v>56</v>
      </c>
      <c r="H891" s="231"/>
      <c r="I891" s="223" t="s">
        <v>42</v>
      </c>
      <c r="J891" s="224" t="s">
        <v>21</v>
      </c>
      <c r="K891" s="418" t="s">
        <v>821</v>
      </c>
      <c r="L891" s="308">
        <v>589.44000000000005</v>
      </c>
      <c r="M891" s="248"/>
    </row>
    <row r="892" spans="1:13" s="97" customFormat="1" ht="14.45" customHeight="1">
      <c r="A892" s="286">
        <v>45349</v>
      </c>
      <c r="B892" s="41" t="s">
        <v>342</v>
      </c>
      <c r="C892" s="39" t="s">
        <v>105</v>
      </c>
      <c r="D892" s="42" t="s">
        <v>5</v>
      </c>
      <c r="E892" s="426">
        <v>5000</v>
      </c>
      <c r="F892" s="307">
        <f t="shared" si="14"/>
        <v>8.4826275787187839</v>
      </c>
      <c r="G892" s="335" t="s">
        <v>56</v>
      </c>
      <c r="H892" s="231"/>
      <c r="I892" s="223" t="s">
        <v>42</v>
      </c>
      <c r="J892" s="224" t="s">
        <v>21</v>
      </c>
      <c r="K892" s="418" t="s">
        <v>821</v>
      </c>
      <c r="L892" s="308">
        <v>589.44000000000005</v>
      </c>
      <c r="M892" s="248"/>
    </row>
    <row r="893" spans="1:13" s="97" customFormat="1" ht="14.45" customHeight="1">
      <c r="A893" s="286">
        <v>45349</v>
      </c>
      <c r="B893" s="41" t="s">
        <v>43</v>
      </c>
      <c r="C893" s="39" t="s">
        <v>53</v>
      </c>
      <c r="D893" s="42" t="s">
        <v>9</v>
      </c>
      <c r="E893" s="450">
        <v>2800</v>
      </c>
      <c r="F893" s="307">
        <f t="shared" si="14"/>
        <v>4.7502714440825189</v>
      </c>
      <c r="G893" s="102" t="s">
        <v>55</v>
      </c>
      <c r="H893" s="331"/>
      <c r="I893" s="231" t="s">
        <v>14</v>
      </c>
      <c r="J893" s="224" t="s">
        <v>21</v>
      </c>
      <c r="K893" s="418" t="s">
        <v>821</v>
      </c>
      <c r="L893" s="308">
        <v>589.44000000000005</v>
      </c>
      <c r="M893" s="248"/>
    </row>
    <row r="894" spans="1:13" ht="14.45" customHeight="1">
      <c r="A894" s="304">
        <v>45349</v>
      </c>
      <c r="B894" s="41" t="s">
        <v>823</v>
      </c>
      <c r="C894" s="329" t="s">
        <v>10</v>
      </c>
      <c r="D894" s="42" t="s">
        <v>113</v>
      </c>
      <c r="E894" s="276">
        <v>5000</v>
      </c>
      <c r="F894" s="307">
        <f t="shared" si="14"/>
        <v>8.4826275787187839</v>
      </c>
      <c r="G894" s="335" t="s">
        <v>58</v>
      </c>
      <c r="H894" s="231"/>
      <c r="I894" s="232" t="s">
        <v>12</v>
      </c>
      <c r="J894" s="224" t="s">
        <v>21</v>
      </c>
      <c r="K894" s="418" t="s">
        <v>821</v>
      </c>
      <c r="L894" s="308">
        <v>589.44000000000005</v>
      </c>
      <c r="M894" s="248"/>
    </row>
    <row r="895" spans="1:13" ht="14.45" customHeight="1">
      <c r="A895" s="304">
        <v>45349</v>
      </c>
      <c r="B895" s="41" t="s">
        <v>43</v>
      </c>
      <c r="C895" s="39" t="s">
        <v>53</v>
      </c>
      <c r="D895" s="42" t="s">
        <v>5</v>
      </c>
      <c r="E895" s="276">
        <v>2500</v>
      </c>
      <c r="F895" s="307">
        <f t="shared" si="14"/>
        <v>4.241313789359392</v>
      </c>
      <c r="G895" s="335" t="s">
        <v>58</v>
      </c>
      <c r="H895" s="231"/>
      <c r="I895" s="232" t="s">
        <v>12</v>
      </c>
      <c r="J895" s="224" t="s">
        <v>21</v>
      </c>
      <c r="K895" s="418" t="s">
        <v>821</v>
      </c>
      <c r="L895" s="308">
        <v>589.44000000000005</v>
      </c>
      <c r="M895" s="248"/>
    </row>
    <row r="896" spans="1:13" ht="14.45" customHeight="1">
      <c r="A896" s="304">
        <v>45349</v>
      </c>
      <c r="B896" s="41" t="s">
        <v>44</v>
      </c>
      <c r="C896" s="39" t="s">
        <v>272</v>
      </c>
      <c r="D896" s="42" t="s">
        <v>5</v>
      </c>
      <c r="E896" s="276">
        <v>5000</v>
      </c>
      <c r="F896" s="307">
        <f t="shared" si="14"/>
        <v>8.4826275787187839</v>
      </c>
      <c r="G896" s="335" t="s">
        <v>58</v>
      </c>
      <c r="H896" s="231"/>
      <c r="I896" s="232" t="s">
        <v>12</v>
      </c>
      <c r="J896" s="224" t="s">
        <v>21</v>
      </c>
      <c r="K896" s="418" t="s">
        <v>821</v>
      </c>
      <c r="L896" s="308">
        <v>589.44000000000005</v>
      </c>
      <c r="M896" s="248"/>
    </row>
    <row r="897" spans="1:13" ht="14.45" customHeight="1">
      <c r="A897" s="304">
        <v>45349</v>
      </c>
      <c r="B897" s="41" t="s">
        <v>411</v>
      </c>
      <c r="C897" s="39" t="s">
        <v>105</v>
      </c>
      <c r="D897" s="42" t="s">
        <v>5</v>
      </c>
      <c r="E897" s="276">
        <v>5000</v>
      </c>
      <c r="F897" s="307">
        <f t="shared" si="14"/>
        <v>8.4826275787187839</v>
      </c>
      <c r="G897" s="335" t="s">
        <v>58</v>
      </c>
      <c r="H897" s="231"/>
      <c r="I897" s="232" t="s">
        <v>12</v>
      </c>
      <c r="J897" s="224" t="s">
        <v>21</v>
      </c>
      <c r="K897" s="418" t="s">
        <v>821</v>
      </c>
      <c r="L897" s="308">
        <v>589.44000000000005</v>
      </c>
      <c r="M897" s="248"/>
    </row>
    <row r="898" spans="1:13" ht="14.45" customHeight="1">
      <c r="A898" s="304">
        <v>45349</v>
      </c>
      <c r="B898" s="41" t="s">
        <v>408</v>
      </c>
      <c r="C898" s="39" t="s">
        <v>272</v>
      </c>
      <c r="D898" s="42" t="s">
        <v>5</v>
      </c>
      <c r="E898" s="276">
        <v>15000</v>
      </c>
      <c r="F898" s="307">
        <f t="shared" si="14"/>
        <v>25.447882736156348</v>
      </c>
      <c r="G898" s="335" t="s">
        <v>58</v>
      </c>
      <c r="H898" s="231"/>
      <c r="I898" s="232" t="s">
        <v>12</v>
      </c>
      <c r="J898" s="224" t="s">
        <v>21</v>
      </c>
      <c r="K898" s="418" t="s">
        <v>821</v>
      </c>
      <c r="L898" s="308">
        <v>589.44000000000005</v>
      </c>
      <c r="M898" s="248"/>
    </row>
    <row r="899" spans="1:13" ht="14.45" customHeight="1">
      <c r="A899" s="286">
        <v>45349</v>
      </c>
      <c r="B899" s="41" t="s">
        <v>392</v>
      </c>
      <c r="C899" s="39" t="s">
        <v>53</v>
      </c>
      <c r="D899" s="42" t="s">
        <v>5</v>
      </c>
      <c r="E899" s="425">
        <v>2000</v>
      </c>
      <c r="F899" s="307">
        <f t="shared" si="14"/>
        <v>3.3930510314875133</v>
      </c>
      <c r="G899" s="335" t="s">
        <v>394</v>
      </c>
      <c r="H899" s="36">
        <v>7</v>
      </c>
      <c r="I899" s="231" t="s">
        <v>24</v>
      </c>
      <c r="J899" s="224" t="s">
        <v>21</v>
      </c>
      <c r="K899" s="418" t="s">
        <v>821</v>
      </c>
      <c r="L899" s="308">
        <v>589.44000000000005</v>
      </c>
      <c r="M899" s="248"/>
    </row>
    <row r="900" spans="1:13" ht="14.45" customHeight="1">
      <c r="A900" s="286">
        <v>45349</v>
      </c>
      <c r="B900" s="41" t="s">
        <v>43</v>
      </c>
      <c r="C900" s="39" t="s">
        <v>53</v>
      </c>
      <c r="D900" s="42" t="s">
        <v>5</v>
      </c>
      <c r="E900" s="425">
        <v>2300</v>
      </c>
      <c r="F900" s="307">
        <f t="shared" si="14"/>
        <v>3.9020086862106402</v>
      </c>
      <c r="G900" s="335" t="s">
        <v>394</v>
      </c>
      <c r="H900" s="36">
        <v>7</v>
      </c>
      <c r="I900" s="231" t="s">
        <v>24</v>
      </c>
      <c r="J900" s="224" t="s">
        <v>21</v>
      </c>
      <c r="K900" s="418" t="s">
        <v>821</v>
      </c>
      <c r="L900" s="308">
        <v>589.44000000000005</v>
      </c>
      <c r="M900" s="248"/>
    </row>
    <row r="901" spans="1:13" ht="14.45" customHeight="1">
      <c r="A901" s="286">
        <v>45349</v>
      </c>
      <c r="B901" s="41" t="s">
        <v>44</v>
      </c>
      <c r="C901" s="39" t="s">
        <v>272</v>
      </c>
      <c r="D901" s="42" t="s">
        <v>5</v>
      </c>
      <c r="E901" s="425">
        <v>5000</v>
      </c>
      <c r="F901" s="307">
        <f t="shared" si="14"/>
        <v>8.4826275787187839</v>
      </c>
      <c r="G901" s="335" t="s">
        <v>395</v>
      </c>
      <c r="H901" s="36">
        <v>7</v>
      </c>
      <c r="I901" s="231" t="s">
        <v>24</v>
      </c>
      <c r="J901" s="224" t="s">
        <v>21</v>
      </c>
      <c r="K901" s="418" t="s">
        <v>821</v>
      </c>
      <c r="L901" s="308">
        <v>589.44000000000005</v>
      </c>
      <c r="M901" s="248"/>
    </row>
    <row r="902" spans="1:13" ht="14.45" customHeight="1">
      <c r="A902" s="286">
        <v>45349</v>
      </c>
      <c r="B902" s="41" t="s">
        <v>45</v>
      </c>
      <c r="C902" s="39" t="s">
        <v>272</v>
      </c>
      <c r="D902" s="42" t="s">
        <v>5</v>
      </c>
      <c r="E902" s="425">
        <v>10000</v>
      </c>
      <c r="F902" s="307">
        <f t="shared" si="14"/>
        <v>16.965255157437568</v>
      </c>
      <c r="G902" s="335" t="s">
        <v>394</v>
      </c>
      <c r="H902" s="36">
        <v>7</v>
      </c>
      <c r="I902" s="231" t="s">
        <v>24</v>
      </c>
      <c r="J902" s="224" t="s">
        <v>21</v>
      </c>
      <c r="K902" s="418" t="s">
        <v>821</v>
      </c>
      <c r="L902" s="308">
        <v>589.44000000000005</v>
      </c>
      <c r="M902" s="248"/>
    </row>
    <row r="903" spans="1:13" ht="14.45" customHeight="1">
      <c r="A903" s="286">
        <v>45349</v>
      </c>
      <c r="B903" s="41" t="s">
        <v>43</v>
      </c>
      <c r="C903" s="36" t="s">
        <v>53</v>
      </c>
      <c r="D903" s="252" t="s">
        <v>6</v>
      </c>
      <c r="E903" s="276">
        <v>2000</v>
      </c>
      <c r="F903" s="307">
        <f t="shared" si="14"/>
        <v>3.3930510314875133</v>
      </c>
      <c r="G903" s="335" t="s">
        <v>90</v>
      </c>
      <c r="H903" s="331"/>
      <c r="I903" s="232" t="s">
        <v>54</v>
      </c>
      <c r="J903" s="224" t="s">
        <v>21</v>
      </c>
      <c r="K903" s="418" t="s">
        <v>821</v>
      </c>
      <c r="L903" s="308">
        <v>589.44000000000005</v>
      </c>
      <c r="M903" s="248"/>
    </row>
    <row r="904" spans="1:13" ht="14.45" customHeight="1">
      <c r="A904" s="286">
        <v>45349</v>
      </c>
      <c r="B904" s="41" t="s">
        <v>333</v>
      </c>
      <c r="C904" s="39" t="s">
        <v>53</v>
      </c>
      <c r="D904" s="252" t="s">
        <v>5</v>
      </c>
      <c r="E904" s="425">
        <v>2000</v>
      </c>
      <c r="F904" s="307">
        <f t="shared" si="14"/>
        <v>3.3930510314875133</v>
      </c>
      <c r="G904" s="335" t="s">
        <v>359</v>
      </c>
      <c r="H904" s="331"/>
      <c r="I904" s="232" t="s">
        <v>102</v>
      </c>
      <c r="J904" s="224" t="s">
        <v>21</v>
      </c>
      <c r="K904" s="418" t="s">
        <v>821</v>
      </c>
      <c r="L904" s="308">
        <v>589.44000000000005</v>
      </c>
      <c r="M904" s="248"/>
    </row>
    <row r="905" spans="1:13" ht="14.45" customHeight="1">
      <c r="A905" s="286">
        <v>45349</v>
      </c>
      <c r="B905" s="41" t="s">
        <v>361</v>
      </c>
      <c r="C905" s="39" t="s">
        <v>53</v>
      </c>
      <c r="D905" s="252" t="s">
        <v>5</v>
      </c>
      <c r="E905" s="425">
        <v>3500</v>
      </c>
      <c r="F905" s="307">
        <f t="shared" si="14"/>
        <v>5.9378393051031484</v>
      </c>
      <c r="G905" s="335" t="s">
        <v>359</v>
      </c>
      <c r="H905" s="331"/>
      <c r="I905" s="232" t="s">
        <v>102</v>
      </c>
      <c r="J905" s="224" t="s">
        <v>21</v>
      </c>
      <c r="K905" s="418" t="s">
        <v>821</v>
      </c>
      <c r="L905" s="308">
        <v>589.44000000000005</v>
      </c>
      <c r="M905" s="248"/>
    </row>
    <row r="906" spans="1:13" ht="14.45" customHeight="1">
      <c r="A906" s="286">
        <v>45349</v>
      </c>
      <c r="B906" s="41" t="s">
        <v>362</v>
      </c>
      <c r="C906" s="39" t="s">
        <v>53</v>
      </c>
      <c r="D906" s="252" t="s">
        <v>5</v>
      </c>
      <c r="E906" s="425">
        <v>2500</v>
      </c>
      <c r="F906" s="307">
        <f t="shared" si="14"/>
        <v>4.241313789359392</v>
      </c>
      <c r="G906" s="335" t="s">
        <v>359</v>
      </c>
      <c r="H906" s="331"/>
      <c r="I906" s="232" t="s">
        <v>102</v>
      </c>
      <c r="J906" s="224" t="s">
        <v>21</v>
      </c>
      <c r="K906" s="418" t="s">
        <v>821</v>
      </c>
      <c r="L906" s="308">
        <v>589.44000000000005</v>
      </c>
      <c r="M906" s="248"/>
    </row>
    <row r="907" spans="1:13" ht="14.45" customHeight="1">
      <c r="A907" s="286">
        <v>45349</v>
      </c>
      <c r="B907" s="41" t="s">
        <v>363</v>
      </c>
      <c r="C907" s="39" t="s">
        <v>53</v>
      </c>
      <c r="D907" s="252" t="s">
        <v>5</v>
      </c>
      <c r="E907" s="425">
        <v>2000</v>
      </c>
      <c r="F907" s="307">
        <f t="shared" si="14"/>
        <v>3.3930510314875133</v>
      </c>
      <c r="G907" s="335" t="s">
        <v>359</v>
      </c>
      <c r="H907" s="300"/>
      <c r="I907" s="232" t="s">
        <v>102</v>
      </c>
      <c r="J907" s="224" t="s">
        <v>21</v>
      </c>
      <c r="K907" s="418" t="s">
        <v>821</v>
      </c>
      <c r="L907" s="308">
        <v>589.44000000000005</v>
      </c>
      <c r="M907" s="248"/>
    </row>
    <row r="908" spans="1:13" ht="14.45" customHeight="1">
      <c r="A908" s="286">
        <v>45349</v>
      </c>
      <c r="B908" s="41" t="s">
        <v>334</v>
      </c>
      <c r="C908" s="39" t="s">
        <v>53</v>
      </c>
      <c r="D908" s="252" t="s">
        <v>5</v>
      </c>
      <c r="E908" s="425">
        <v>2000</v>
      </c>
      <c r="F908" s="307">
        <f t="shared" si="14"/>
        <v>3.3930510314875133</v>
      </c>
      <c r="G908" s="335" t="s">
        <v>359</v>
      </c>
      <c r="H908" s="300"/>
      <c r="I908" s="232" t="s">
        <v>102</v>
      </c>
      <c r="J908" s="224" t="s">
        <v>21</v>
      </c>
      <c r="K908" s="418" t="s">
        <v>821</v>
      </c>
      <c r="L908" s="308">
        <v>589.44000000000005</v>
      </c>
      <c r="M908" s="248"/>
    </row>
    <row r="909" spans="1:13" ht="14.45" customHeight="1">
      <c r="A909" s="286">
        <v>45349</v>
      </c>
      <c r="B909" s="41" t="s">
        <v>43</v>
      </c>
      <c r="C909" s="39" t="s">
        <v>53</v>
      </c>
      <c r="D909" s="252" t="s">
        <v>5</v>
      </c>
      <c r="E909" s="425">
        <v>2000</v>
      </c>
      <c r="F909" s="307">
        <f t="shared" si="14"/>
        <v>3.3930510314875133</v>
      </c>
      <c r="G909" s="335" t="s">
        <v>359</v>
      </c>
      <c r="H909" s="300"/>
      <c r="I909" s="232" t="s">
        <v>102</v>
      </c>
      <c r="J909" s="224" t="s">
        <v>21</v>
      </c>
      <c r="K909" s="418" t="s">
        <v>821</v>
      </c>
      <c r="L909" s="308">
        <v>589.44000000000005</v>
      </c>
      <c r="M909" s="248"/>
    </row>
    <row r="910" spans="1:13" ht="14.45" customHeight="1">
      <c r="A910" s="286">
        <v>45349</v>
      </c>
      <c r="B910" s="41" t="s">
        <v>44</v>
      </c>
      <c r="C910" s="39" t="s">
        <v>272</v>
      </c>
      <c r="D910" s="252" t="s">
        <v>5</v>
      </c>
      <c r="E910" s="425">
        <v>5000</v>
      </c>
      <c r="F910" s="307">
        <f t="shared" si="14"/>
        <v>8.4826275787187839</v>
      </c>
      <c r="G910" s="335" t="s">
        <v>359</v>
      </c>
      <c r="H910" s="300"/>
      <c r="I910" s="232" t="s">
        <v>102</v>
      </c>
      <c r="J910" s="224" t="s">
        <v>21</v>
      </c>
      <c r="K910" s="418" t="s">
        <v>821</v>
      </c>
      <c r="L910" s="308">
        <v>589.44000000000005</v>
      </c>
      <c r="M910" s="248"/>
    </row>
    <row r="911" spans="1:13" ht="14.45" customHeight="1">
      <c r="A911" s="286">
        <v>45349</v>
      </c>
      <c r="B911" s="41" t="s">
        <v>342</v>
      </c>
      <c r="C911" s="39" t="s">
        <v>105</v>
      </c>
      <c r="D911" s="252" t="s">
        <v>5</v>
      </c>
      <c r="E911" s="425">
        <v>3000</v>
      </c>
      <c r="F911" s="307">
        <f t="shared" si="14"/>
        <v>5.0895765472312702</v>
      </c>
      <c r="G911" s="335" t="s">
        <v>359</v>
      </c>
      <c r="H911" s="300"/>
      <c r="I911" s="232" t="s">
        <v>102</v>
      </c>
      <c r="J911" s="224" t="s">
        <v>21</v>
      </c>
      <c r="K911" s="418" t="s">
        <v>821</v>
      </c>
      <c r="L911" s="308">
        <v>589.44000000000005</v>
      </c>
      <c r="M911" s="248"/>
    </row>
    <row r="912" spans="1:13" ht="14.45" customHeight="1">
      <c r="A912" s="286">
        <v>45349</v>
      </c>
      <c r="B912" s="41" t="s">
        <v>45</v>
      </c>
      <c r="C912" s="39" t="s">
        <v>272</v>
      </c>
      <c r="D912" s="252" t="s">
        <v>5</v>
      </c>
      <c r="E912" s="425">
        <v>10000</v>
      </c>
      <c r="F912" s="307">
        <f t="shared" si="14"/>
        <v>16.965255157437568</v>
      </c>
      <c r="G912" s="335" t="s">
        <v>360</v>
      </c>
      <c r="H912" s="331"/>
      <c r="I912" s="232" t="s">
        <v>102</v>
      </c>
      <c r="J912" s="224" t="s">
        <v>21</v>
      </c>
      <c r="K912" s="418" t="s">
        <v>821</v>
      </c>
      <c r="L912" s="308">
        <v>589.44000000000005</v>
      </c>
      <c r="M912" s="248"/>
    </row>
    <row r="913" spans="1:13" ht="14.45" customHeight="1">
      <c r="A913" s="286">
        <v>45349</v>
      </c>
      <c r="B913" s="41" t="s">
        <v>43</v>
      </c>
      <c r="C913" s="39" t="s">
        <v>53</v>
      </c>
      <c r="D913" s="42" t="s">
        <v>6</v>
      </c>
      <c r="E913" s="276">
        <v>1400</v>
      </c>
      <c r="F913" s="307">
        <f t="shared" si="14"/>
        <v>2.3751357220412594</v>
      </c>
      <c r="G913" s="102" t="s">
        <v>156</v>
      </c>
      <c r="H913" s="92"/>
      <c r="I913" s="93" t="s">
        <v>257</v>
      </c>
      <c r="J913" s="224" t="s">
        <v>21</v>
      </c>
      <c r="K913" s="418" t="s">
        <v>821</v>
      </c>
      <c r="L913" s="308">
        <v>589.44000000000005</v>
      </c>
      <c r="M913" s="207"/>
    </row>
    <row r="914" spans="1:13" ht="14.45" customHeight="1">
      <c r="A914" s="286">
        <v>45349</v>
      </c>
      <c r="B914" s="41" t="s">
        <v>43</v>
      </c>
      <c r="C914" s="39" t="s">
        <v>53</v>
      </c>
      <c r="D914" s="42" t="s">
        <v>5</v>
      </c>
      <c r="E914" s="427">
        <v>1950</v>
      </c>
      <c r="F914" s="307">
        <f t="shared" si="14"/>
        <v>3.3082247557003255</v>
      </c>
      <c r="G914" s="363" t="s">
        <v>255</v>
      </c>
      <c r="H914" s="321"/>
      <c r="I914" s="36" t="s">
        <v>122</v>
      </c>
      <c r="J914" s="224" t="s">
        <v>21</v>
      </c>
      <c r="K914" s="418" t="s">
        <v>821</v>
      </c>
      <c r="L914" s="308">
        <v>589.44000000000005</v>
      </c>
      <c r="M914" s="207"/>
    </row>
    <row r="915" spans="1:13" ht="14.45" customHeight="1">
      <c r="A915" s="286">
        <v>45349</v>
      </c>
      <c r="B915" s="41" t="s">
        <v>43</v>
      </c>
      <c r="C915" s="39" t="s">
        <v>53</v>
      </c>
      <c r="D915" s="42" t="s">
        <v>5</v>
      </c>
      <c r="E915" s="452">
        <v>1600</v>
      </c>
      <c r="F915" s="307">
        <f t="shared" si="14"/>
        <v>2.7144408251900107</v>
      </c>
      <c r="G915" s="335" t="s">
        <v>331</v>
      </c>
      <c r="H915" s="321"/>
      <c r="I915" s="93" t="s">
        <v>289</v>
      </c>
      <c r="J915" s="224" t="s">
        <v>21</v>
      </c>
      <c r="K915" s="418" t="s">
        <v>821</v>
      </c>
      <c r="L915" s="308">
        <v>589.44000000000005</v>
      </c>
      <c r="M915" s="207"/>
    </row>
    <row r="916" spans="1:13" ht="14.45" customHeight="1">
      <c r="A916" s="286">
        <v>45349</v>
      </c>
      <c r="B916" s="41" t="s">
        <v>44</v>
      </c>
      <c r="C916" s="39" t="s">
        <v>272</v>
      </c>
      <c r="D916" s="42" t="s">
        <v>5</v>
      </c>
      <c r="E916" s="426">
        <v>3000</v>
      </c>
      <c r="F916" s="307">
        <f t="shared" si="14"/>
        <v>5.0895765472312702</v>
      </c>
      <c r="G916" s="335" t="s">
        <v>331</v>
      </c>
      <c r="H916" s="320"/>
      <c r="I916" s="93" t="s">
        <v>289</v>
      </c>
      <c r="J916" s="224" t="s">
        <v>21</v>
      </c>
      <c r="K916" s="418" t="s">
        <v>821</v>
      </c>
      <c r="L916" s="308">
        <v>589.44000000000005</v>
      </c>
      <c r="M916" s="207"/>
    </row>
    <row r="917" spans="1:13" ht="14.45" customHeight="1">
      <c r="A917" s="286">
        <v>45349</v>
      </c>
      <c r="B917" s="41" t="s">
        <v>45</v>
      </c>
      <c r="C917" s="39" t="s">
        <v>272</v>
      </c>
      <c r="D917" s="42" t="s">
        <v>5</v>
      </c>
      <c r="E917" s="426">
        <v>10000</v>
      </c>
      <c r="F917" s="307">
        <f t="shared" si="14"/>
        <v>16.965255157437568</v>
      </c>
      <c r="G917" s="335" t="s">
        <v>332</v>
      </c>
      <c r="H917" s="321"/>
      <c r="I917" s="93" t="s">
        <v>289</v>
      </c>
      <c r="J917" s="224" t="s">
        <v>21</v>
      </c>
      <c r="K917" s="418" t="s">
        <v>821</v>
      </c>
      <c r="L917" s="308">
        <v>589.44000000000005</v>
      </c>
      <c r="M917" s="207"/>
    </row>
    <row r="918" spans="1:13" ht="14.45" customHeight="1">
      <c r="A918" s="286">
        <v>45349</v>
      </c>
      <c r="B918" s="41" t="s">
        <v>43</v>
      </c>
      <c r="C918" s="39" t="s">
        <v>53</v>
      </c>
      <c r="D918" s="42" t="s">
        <v>5</v>
      </c>
      <c r="E918" s="449">
        <v>1150</v>
      </c>
      <c r="F918" s="307">
        <f t="shared" si="14"/>
        <v>1.9510043431053201</v>
      </c>
      <c r="G918" s="335" t="s">
        <v>318</v>
      </c>
      <c r="H918" s="321"/>
      <c r="I918" s="45" t="s">
        <v>290</v>
      </c>
      <c r="J918" s="224" t="s">
        <v>21</v>
      </c>
      <c r="K918" s="418" t="s">
        <v>821</v>
      </c>
      <c r="L918" s="308">
        <v>589.44000000000005</v>
      </c>
      <c r="M918" s="207"/>
    </row>
    <row r="919" spans="1:13" ht="14.45" customHeight="1">
      <c r="A919" s="286">
        <v>45349</v>
      </c>
      <c r="B919" s="41" t="s">
        <v>43</v>
      </c>
      <c r="C919" s="39" t="s">
        <v>53</v>
      </c>
      <c r="D919" s="42" t="s">
        <v>5</v>
      </c>
      <c r="E919" s="449">
        <v>1250</v>
      </c>
      <c r="F919" s="307">
        <f t="shared" si="14"/>
        <v>2.120656894679696</v>
      </c>
      <c r="G919" s="335" t="s">
        <v>318</v>
      </c>
      <c r="H919" s="92"/>
      <c r="I919" s="45" t="s">
        <v>290</v>
      </c>
      <c r="J919" s="224" t="s">
        <v>21</v>
      </c>
      <c r="K919" s="418" t="s">
        <v>821</v>
      </c>
      <c r="L919" s="308">
        <v>589.44000000000005</v>
      </c>
      <c r="M919" s="207"/>
    </row>
    <row r="920" spans="1:13" ht="14.45" customHeight="1">
      <c r="A920" s="286">
        <v>45349</v>
      </c>
      <c r="B920" s="41" t="s">
        <v>43</v>
      </c>
      <c r="C920" s="39" t="s">
        <v>53</v>
      </c>
      <c r="D920" s="42" t="s">
        <v>5</v>
      </c>
      <c r="E920" s="451">
        <v>1400</v>
      </c>
      <c r="F920" s="307">
        <f t="shared" si="14"/>
        <v>2.3751357220412594</v>
      </c>
      <c r="G920" s="335" t="s">
        <v>318</v>
      </c>
      <c r="H920" s="384"/>
      <c r="I920" s="45" t="s">
        <v>290</v>
      </c>
      <c r="J920" s="224" t="s">
        <v>21</v>
      </c>
      <c r="K920" s="418" t="s">
        <v>821</v>
      </c>
      <c r="L920" s="308">
        <v>589.44000000000005</v>
      </c>
      <c r="M920" s="207"/>
    </row>
    <row r="921" spans="1:13" ht="14.45" customHeight="1">
      <c r="A921" s="286">
        <v>45349</v>
      </c>
      <c r="B921" s="41" t="s">
        <v>319</v>
      </c>
      <c r="C921" s="36" t="s">
        <v>53</v>
      </c>
      <c r="D921" s="42" t="s">
        <v>5</v>
      </c>
      <c r="E921" s="426">
        <v>2000</v>
      </c>
      <c r="F921" s="307">
        <f t="shared" si="14"/>
        <v>3.3930510314875133</v>
      </c>
      <c r="G921" s="335" t="s">
        <v>320</v>
      </c>
      <c r="H921" s="321"/>
      <c r="I921" s="45" t="s">
        <v>290</v>
      </c>
      <c r="J921" s="224" t="s">
        <v>21</v>
      </c>
      <c r="K921" s="418" t="s">
        <v>821</v>
      </c>
      <c r="L921" s="308">
        <v>589.44000000000005</v>
      </c>
      <c r="M921" s="207"/>
    </row>
    <row r="922" spans="1:13" ht="14.45" customHeight="1">
      <c r="A922" s="286">
        <v>45350</v>
      </c>
      <c r="B922" s="196" t="s">
        <v>17</v>
      </c>
      <c r="C922" s="51" t="s">
        <v>38</v>
      </c>
      <c r="D922" s="316" t="s">
        <v>8</v>
      </c>
      <c r="E922" s="423">
        <v>5000</v>
      </c>
      <c r="F922" s="307">
        <f t="shared" si="14"/>
        <v>8.4826275787187839</v>
      </c>
      <c r="G922" s="102" t="s">
        <v>762</v>
      </c>
      <c r="H922" s="45"/>
      <c r="I922" s="45" t="s">
        <v>16</v>
      </c>
      <c r="J922" s="224" t="s">
        <v>21</v>
      </c>
      <c r="K922" s="418" t="s">
        <v>821</v>
      </c>
      <c r="L922" s="308">
        <v>589.44000000000005</v>
      </c>
      <c r="M922" s="248"/>
    </row>
    <row r="923" spans="1:13" ht="14.45" customHeight="1">
      <c r="A923" s="286">
        <v>45350</v>
      </c>
      <c r="B923" s="196" t="s">
        <v>17</v>
      </c>
      <c r="C923" s="51" t="s">
        <v>38</v>
      </c>
      <c r="D923" s="316" t="s">
        <v>6</v>
      </c>
      <c r="E923" s="423">
        <v>5000</v>
      </c>
      <c r="F923" s="307">
        <f t="shared" si="14"/>
        <v>8.4826275787187839</v>
      </c>
      <c r="G923" s="102" t="s">
        <v>763</v>
      </c>
      <c r="H923" s="45"/>
      <c r="I923" s="36" t="s">
        <v>74</v>
      </c>
      <c r="J923" s="224" t="s">
        <v>21</v>
      </c>
      <c r="K923" s="418" t="s">
        <v>821</v>
      </c>
      <c r="L923" s="308">
        <v>589.44000000000005</v>
      </c>
      <c r="M923" s="248"/>
    </row>
    <row r="924" spans="1:13" ht="14.45" customHeight="1">
      <c r="A924" s="286">
        <v>45350</v>
      </c>
      <c r="B924" s="196" t="s">
        <v>17</v>
      </c>
      <c r="C924" s="51" t="s">
        <v>38</v>
      </c>
      <c r="D924" s="316" t="s">
        <v>5</v>
      </c>
      <c r="E924" s="423">
        <v>5000</v>
      </c>
      <c r="F924" s="307">
        <f t="shared" si="14"/>
        <v>8.4826275787187839</v>
      </c>
      <c r="G924" s="102" t="s">
        <v>764</v>
      </c>
      <c r="H924" s="45"/>
      <c r="I924" s="45" t="s">
        <v>12</v>
      </c>
      <c r="J924" s="224" t="s">
        <v>21</v>
      </c>
      <c r="K924" s="418" t="s">
        <v>821</v>
      </c>
      <c r="L924" s="308">
        <v>589.44000000000005</v>
      </c>
      <c r="M924" s="248"/>
    </row>
    <row r="925" spans="1:13" ht="14.45" customHeight="1">
      <c r="A925" s="286">
        <v>45350</v>
      </c>
      <c r="B925" s="196" t="s">
        <v>17</v>
      </c>
      <c r="C925" s="51" t="s">
        <v>38</v>
      </c>
      <c r="D925" s="316" t="s">
        <v>7</v>
      </c>
      <c r="E925" s="423">
        <v>2500</v>
      </c>
      <c r="F925" s="307">
        <f t="shared" si="14"/>
        <v>4.241313789359392</v>
      </c>
      <c r="G925" s="102" t="s">
        <v>765</v>
      </c>
      <c r="H925" s="45"/>
      <c r="I925" s="45" t="s">
        <v>13</v>
      </c>
      <c r="J925" s="224" t="s">
        <v>21</v>
      </c>
      <c r="K925" s="418" t="s">
        <v>821</v>
      </c>
      <c r="L925" s="308">
        <v>589.44000000000005</v>
      </c>
      <c r="M925" s="248"/>
    </row>
    <row r="926" spans="1:13" ht="14.45" customHeight="1">
      <c r="A926" s="286">
        <v>45350</v>
      </c>
      <c r="B926" s="196" t="s">
        <v>17</v>
      </c>
      <c r="C926" s="51" t="s">
        <v>38</v>
      </c>
      <c r="D926" s="316" t="s">
        <v>6</v>
      </c>
      <c r="E926" s="423">
        <v>2500</v>
      </c>
      <c r="F926" s="307">
        <f t="shared" si="14"/>
        <v>4.241313789359392</v>
      </c>
      <c r="G926" s="102" t="s">
        <v>766</v>
      </c>
      <c r="H926" s="45"/>
      <c r="I926" s="45" t="s">
        <v>11</v>
      </c>
      <c r="J926" s="224" t="s">
        <v>21</v>
      </c>
      <c r="K926" s="418" t="s">
        <v>821</v>
      </c>
      <c r="L926" s="308">
        <v>589.44000000000005</v>
      </c>
      <c r="M926" s="248"/>
    </row>
    <row r="927" spans="1:13" ht="14.45" customHeight="1">
      <c r="A927" s="286">
        <v>45350</v>
      </c>
      <c r="B927" s="196" t="s">
        <v>17</v>
      </c>
      <c r="C927" s="51" t="s">
        <v>38</v>
      </c>
      <c r="D927" s="316" t="s">
        <v>6</v>
      </c>
      <c r="E927" s="423">
        <v>2500</v>
      </c>
      <c r="F927" s="307">
        <f t="shared" si="14"/>
        <v>4.241313789359392</v>
      </c>
      <c r="G927" s="102" t="s">
        <v>767</v>
      </c>
      <c r="H927" s="45"/>
      <c r="I927" s="45" t="s">
        <v>54</v>
      </c>
      <c r="J927" s="224" t="s">
        <v>21</v>
      </c>
      <c r="K927" s="418" t="s">
        <v>821</v>
      </c>
      <c r="L927" s="308">
        <v>589.44000000000005</v>
      </c>
      <c r="M927" s="248"/>
    </row>
    <row r="928" spans="1:13" ht="15.75">
      <c r="A928" s="286">
        <v>45350</v>
      </c>
      <c r="B928" s="196" t="s">
        <v>17</v>
      </c>
      <c r="C928" s="51" t="s">
        <v>38</v>
      </c>
      <c r="D928" s="316" t="s">
        <v>6</v>
      </c>
      <c r="E928" s="423">
        <v>2500</v>
      </c>
      <c r="F928" s="307">
        <f t="shared" si="14"/>
        <v>4.241313789359392</v>
      </c>
      <c r="G928" s="102" t="s">
        <v>768</v>
      </c>
      <c r="H928" s="45"/>
      <c r="I928" s="93" t="s">
        <v>257</v>
      </c>
      <c r="J928" s="224" t="s">
        <v>21</v>
      </c>
      <c r="K928" s="418" t="s">
        <v>821</v>
      </c>
      <c r="L928" s="308">
        <v>589.44000000000005</v>
      </c>
      <c r="M928" s="248"/>
    </row>
    <row r="929" spans="1:13" ht="15.75">
      <c r="A929" s="286">
        <v>45350</v>
      </c>
      <c r="B929" s="196" t="s">
        <v>17</v>
      </c>
      <c r="C929" s="51" t="s">
        <v>38</v>
      </c>
      <c r="D929" s="316" t="s">
        <v>5</v>
      </c>
      <c r="E929" s="423">
        <v>2500</v>
      </c>
      <c r="F929" s="307">
        <f t="shared" si="14"/>
        <v>4.241313789359392</v>
      </c>
      <c r="G929" s="102" t="s">
        <v>769</v>
      </c>
      <c r="H929" s="45"/>
      <c r="I929" s="45" t="s">
        <v>24</v>
      </c>
      <c r="J929" s="224" t="s">
        <v>21</v>
      </c>
      <c r="K929" s="418" t="s">
        <v>821</v>
      </c>
      <c r="L929" s="308">
        <v>589.44000000000005</v>
      </c>
      <c r="M929" s="248"/>
    </row>
    <row r="930" spans="1:13" ht="15.75">
      <c r="A930" s="286">
        <v>45350</v>
      </c>
      <c r="B930" s="196" t="s">
        <v>17</v>
      </c>
      <c r="C930" s="51" t="s">
        <v>38</v>
      </c>
      <c r="D930" s="316" t="s">
        <v>5</v>
      </c>
      <c r="E930" s="423">
        <v>2500</v>
      </c>
      <c r="F930" s="307">
        <f t="shared" si="14"/>
        <v>4.241313789359392</v>
      </c>
      <c r="G930" s="102" t="s">
        <v>770</v>
      </c>
      <c r="H930" s="45"/>
      <c r="I930" s="45" t="s">
        <v>102</v>
      </c>
      <c r="J930" s="224" t="s">
        <v>21</v>
      </c>
      <c r="K930" s="418" t="s">
        <v>821</v>
      </c>
      <c r="L930" s="308">
        <v>589.44000000000005</v>
      </c>
      <c r="M930" s="248"/>
    </row>
    <row r="931" spans="1:13" s="97" customFormat="1" ht="15.75">
      <c r="A931" s="286">
        <v>45350</v>
      </c>
      <c r="B931" s="196" t="s">
        <v>17</v>
      </c>
      <c r="C931" s="51" t="s">
        <v>38</v>
      </c>
      <c r="D931" s="316" t="s">
        <v>5</v>
      </c>
      <c r="E931" s="423">
        <v>2500</v>
      </c>
      <c r="F931" s="307">
        <f t="shared" ref="F931:F994" si="15">E931/L931</f>
        <v>4.241313789359392</v>
      </c>
      <c r="G931" s="102" t="s">
        <v>771</v>
      </c>
      <c r="H931" s="45"/>
      <c r="I931" s="45" t="s">
        <v>122</v>
      </c>
      <c r="J931" s="224" t="s">
        <v>21</v>
      </c>
      <c r="K931" s="418" t="s">
        <v>821</v>
      </c>
      <c r="L931" s="308">
        <v>589.44000000000005</v>
      </c>
      <c r="M931" s="248"/>
    </row>
    <row r="932" spans="1:13" s="97" customFormat="1" ht="15.75">
      <c r="A932" s="286">
        <v>45350</v>
      </c>
      <c r="B932" s="196" t="s">
        <v>17</v>
      </c>
      <c r="C932" s="51" t="s">
        <v>38</v>
      </c>
      <c r="D932" s="316" t="s">
        <v>5</v>
      </c>
      <c r="E932" s="423">
        <v>2500</v>
      </c>
      <c r="F932" s="307">
        <f t="shared" si="15"/>
        <v>4.241313789359392</v>
      </c>
      <c r="G932" s="102" t="s">
        <v>772</v>
      </c>
      <c r="H932" s="45"/>
      <c r="I932" s="45" t="s">
        <v>289</v>
      </c>
      <c r="J932" s="224" t="s">
        <v>21</v>
      </c>
      <c r="K932" s="418" t="s">
        <v>821</v>
      </c>
      <c r="L932" s="308">
        <v>589.44000000000005</v>
      </c>
      <c r="M932" s="248"/>
    </row>
    <row r="933" spans="1:13" s="97" customFormat="1" ht="15.75">
      <c r="A933" s="286">
        <v>45350</v>
      </c>
      <c r="B933" s="196" t="s">
        <v>17</v>
      </c>
      <c r="C933" s="51" t="s">
        <v>38</v>
      </c>
      <c r="D933" s="316" t="s">
        <v>5</v>
      </c>
      <c r="E933" s="423">
        <v>2500</v>
      </c>
      <c r="F933" s="307">
        <f t="shared" si="15"/>
        <v>4.241313789359392</v>
      </c>
      <c r="G933" s="102" t="s">
        <v>773</v>
      </c>
      <c r="H933" s="45"/>
      <c r="I933" s="45" t="s">
        <v>290</v>
      </c>
      <c r="J933" s="224" t="s">
        <v>21</v>
      </c>
      <c r="K933" s="418" t="s">
        <v>821</v>
      </c>
      <c r="L933" s="308">
        <v>589.44000000000005</v>
      </c>
      <c r="M933" s="248"/>
    </row>
    <row r="934" spans="1:13" s="97" customFormat="1" ht="15.75">
      <c r="A934" s="286">
        <v>45350</v>
      </c>
      <c r="B934" s="196" t="s">
        <v>17</v>
      </c>
      <c r="C934" s="51" t="s">
        <v>38</v>
      </c>
      <c r="D934" s="316" t="s">
        <v>5</v>
      </c>
      <c r="E934" s="423">
        <v>2500</v>
      </c>
      <c r="F934" s="307">
        <f t="shared" si="15"/>
        <v>4.241313789359392</v>
      </c>
      <c r="G934" s="102" t="s">
        <v>774</v>
      </c>
      <c r="H934" s="45"/>
      <c r="I934" s="45" t="s">
        <v>42</v>
      </c>
      <c r="J934" s="224" t="s">
        <v>21</v>
      </c>
      <c r="K934" s="418" t="s">
        <v>821</v>
      </c>
      <c r="L934" s="308">
        <v>589.44000000000005</v>
      </c>
      <c r="M934" s="248"/>
    </row>
    <row r="935" spans="1:13" s="97" customFormat="1" ht="15.75">
      <c r="A935" s="286">
        <v>45350</v>
      </c>
      <c r="B935" s="196" t="s">
        <v>17</v>
      </c>
      <c r="C935" s="51" t="s">
        <v>38</v>
      </c>
      <c r="D935" s="316" t="s">
        <v>9</v>
      </c>
      <c r="E935" s="423">
        <v>2500</v>
      </c>
      <c r="F935" s="307">
        <f t="shared" si="15"/>
        <v>4.241313789359392</v>
      </c>
      <c r="G935" s="102" t="s">
        <v>775</v>
      </c>
      <c r="H935" s="45"/>
      <c r="I935" s="45" t="s">
        <v>243</v>
      </c>
      <c r="J935" s="224" t="s">
        <v>21</v>
      </c>
      <c r="K935" s="418" t="s">
        <v>821</v>
      </c>
      <c r="L935" s="308">
        <v>589.44000000000005</v>
      </c>
      <c r="M935" s="248"/>
    </row>
    <row r="936" spans="1:13" s="97" customFormat="1" ht="15.75">
      <c r="A936" s="286">
        <v>45350</v>
      </c>
      <c r="B936" s="196" t="s">
        <v>17</v>
      </c>
      <c r="C936" s="51" t="s">
        <v>38</v>
      </c>
      <c r="D936" s="316" t="s">
        <v>9</v>
      </c>
      <c r="E936" s="423">
        <v>2500</v>
      </c>
      <c r="F936" s="307">
        <f t="shared" si="15"/>
        <v>4.241313789359392</v>
      </c>
      <c r="G936" s="102" t="s">
        <v>776</v>
      </c>
      <c r="H936" s="45"/>
      <c r="I936" s="45" t="s">
        <v>14</v>
      </c>
      <c r="J936" s="224" t="s">
        <v>21</v>
      </c>
      <c r="K936" s="418" t="s">
        <v>821</v>
      </c>
      <c r="L936" s="308">
        <v>589.44000000000005</v>
      </c>
      <c r="M936" s="248"/>
    </row>
    <row r="937" spans="1:13" s="97" customFormat="1" ht="15.75">
      <c r="A937" s="286">
        <v>45350</v>
      </c>
      <c r="B937" s="41" t="s">
        <v>43</v>
      </c>
      <c r="C937" s="39" t="s">
        <v>53</v>
      </c>
      <c r="D937" s="42" t="s">
        <v>8</v>
      </c>
      <c r="E937" s="450">
        <v>2900</v>
      </c>
      <c r="F937" s="307">
        <f t="shared" si="15"/>
        <v>4.9199239956568945</v>
      </c>
      <c r="G937" s="102" t="s">
        <v>285</v>
      </c>
      <c r="H937" s="231"/>
      <c r="I937" s="93" t="s">
        <v>16</v>
      </c>
      <c r="J937" s="224" t="s">
        <v>21</v>
      </c>
      <c r="K937" s="418" t="s">
        <v>821</v>
      </c>
      <c r="L937" s="308">
        <v>589.44000000000005</v>
      </c>
      <c r="M937" s="248"/>
    </row>
    <row r="938" spans="1:13" s="97" customFormat="1" ht="15.75">
      <c r="A938" s="306">
        <v>45350</v>
      </c>
      <c r="B938" s="201" t="s">
        <v>43</v>
      </c>
      <c r="C938" s="329" t="s">
        <v>53</v>
      </c>
      <c r="D938" s="329" t="s">
        <v>8</v>
      </c>
      <c r="E938" s="485">
        <v>1650</v>
      </c>
      <c r="F938" s="307">
        <f t="shared" si="15"/>
        <v>2.7992671009771986</v>
      </c>
      <c r="G938" s="362" t="s">
        <v>276</v>
      </c>
      <c r="H938" s="231"/>
      <c r="I938" s="223" t="s">
        <v>15</v>
      </c>
      <c r="J938" s="224" t="s">
        <v>21</v>
      </c>
      <c r="K938" s="418" t="s">
        <v>821</v>
      </c>
      <c r="L938" s="308">
        <v>589.44000000000005</v>
      </c>
      <c r="M938" s="248"/>
    </row>
    <row r="939" spans="1:13" s="97" customFormat="1" ht="15.75">
      <c r="A939" s="306">
        <v>45350</v>
      </c>
      <c r="B939" s="201" t="s">
        <v>44</v>
      </c>
      <c r="C939" s="39" t="s">
        <v>272</v>
      </c>
      <c r="D939" s="329" t="s">
        <v>8</v>
      </c>
      <c r="E939" s="485">
        <v>8000</v>
      </c>
      <c r="F939" s="307">
        <f t="shared" si="15"/>
        <v>13.572204125950053</v>
      </c>
      <c r="G939" s="362" t="s">
        <v>276</v>
      </c>
      <c r="H939" s="231"/>
      <c r="I939" s="223" t="s">
        <v>15</v>
      </c>
      <c r="J939" s="224" t="s">
        <v>21</v>
      </c>
      <c r="K939" s="418" t="s">
        <v>821</v>
      </c>
      <c r="L939" s="308">
        <v>589.44000000000005</v>
      </c>
      <c r="M939" s="248"/>
    </row>
    <row r="940" spans="1:13" s="97" customFormat="1" ht="15.75">
      <c r="A940" s="286">
        <v>45350</v>
      </c>
      <c r="B940" s="41" t="s">
        <v>43</v>
      </c>
      <c r="C940" s="39" t="s">
        <v>53</v>
      </c>
      <c r="D940" s="42" t="s">
        <v>7</v>
      </c>
      <c r="E940" s="425">
        <v>1850</v>
      </c>
      <c r="F940" s="307">
        <f t="shared" si="15"/>
        <v>3.1385722041259498</v>
      </c>
      <c r="G940" s="335" t="s">
        <v>59</v>
      </c>
      <c r="H940" s="331"/>
      <c r="I940" s="232" t="s">
        <v>13</v>
      </c>
      <c r="J940" s="224" t="s">
        <v>21</v>
      </c>
      <c r="K940" s="418" t="s">
        <v>821</v>
      </c>
      <c r="L940" s="308">
        <v>589.44000000000005</v>
      </c>
      <c r="M940" s="248"/>
    </row>
    <row r="941" spans="1:13" s="97" customFormat="1" ht="15.75">
      <c r="A941" s="286">
        <v>45350</v>
      </c>
      <c r="B941" s="41" t="s">
        <v>53</v>
      </c>
      <c r="C941" s="39" t="s">
        <v>53</v>
      </c>
      <c r="D941" s="42" t="s">
        <v>6</v>
      </c>
      <c r="E941" s="441">
        <v>2500</v>
      </c>
      <c r="F941" s="307">
        <f t="shared" si="15"/>
        <v>4.241313789359392</v>
      </c>
      <c r="G941" s="291" t="s">
        <v>60</v>
      </c>
      <c r="H941" s="231"/>
      <c r="I941" s="36" t="s">
        <v>74</v>
      </c>
      <c r="J941" s="224" t="s">
        <v>21</v>
      </c>
      <c r="K941" s="418" t="s">
        <v>821</v>
      </c>
      <c r="L941" s="308">
        <v>589.44000000000005</v>
      </c>
      <c r="M941" s="248"/>
    </row>
    <row r="942" spans="1:13" s="97" customFormat="1" ht="15.75">
      <c r="A942" s="286">
        <v>45350</v>
      </c>
      <c r="B942" s="41" t="s">
        <v>44</v>
      </c>
      <c r="C942" s="39" t="s">
        <v>272</v>
      </c>
      <c r="D942" s="42" t="s">
        <v>6</v>
      </c>
      <c r="E942" s="441">
        <v>5000</v>
      </c>
      <c r="F942" s="307">
        <f t="shared" si="15"/>
        <v>8.4826275787187839</v>
      </c>
      <c r="G942" s="291" t="s">
        <v>60</v>
      </c>
      <c r="H942" s="231"/>
      <c r="I942" s="36" t="s">
        <v>74</v>
      </c>
      <c r="J942" s="224" t="s">
        <v>21</v>
      </c>
      <c r="K942" s="418" t="s">
        <v>821</v>
      </c>
      <c r="L942" s="308">
        <v>589.44000000000005</v>
      </c>
      <c r="M942" s="248"/>
    </row>
    <row r="943" spans="1:13" s="97" customFormat="1" ht="15.75">
      <c r="A943" s="286">
        <v>45350</v>
      </c>
      <c r="B943" s="41" t="s">
        <v>53</v>
      </c>
      <c r="C943" s="39" t="s">
        <v>53</v>
      </c>
      <c r="D943" s="42" t="s">
        <v>6</v>
      </c>
      <c r="E943" s="425">
        <v>8000</v>
      </c>
      <c r="F943" s="307">
        <f t="shared" si="15"/>
        <v>13.572204125950053</v>
      </c>
      <c r="G943" s="291" t="s">
        <v>88</v>
      </c>
      <c r="H943" s="287"/>
      <c r="I943" s="36" t="s">
        <v>74</v>
      </c>
      <c r="J943" s="224" t="s">
        <v>21</v>
      </c>
      <c r="K943" s="418" t="s">
        <v>821</v>
      </c>
      <c r="L943" s="308">
        <v>589.44000000000005</v>
      </c>
      <c r="M943" s="248"/>
    </row>
    <row r="944" spans="1:13" s="97" customFormat="1" ht="15.75">
      <c r="A944" s="286">
        <v>45350</v>
      </c>
      <c r="B944" s="41" t="s">
        <v>43</v>
      </c>
      <c r="C944" s="39" t="s">
        <v>53</v>
      </c>
      <c r="D944" s="42" t="s">
        <v>6</v>
      </c>
      <c r="E944" s="425">
        <v>1500</v>
      </c>
      <c r="F944" s="307">
        <f t="shared" si="15"/>
        <v>2.5447882736156351</v>
      </c>
      <c r="G944" s="335" t="s">
        <v>127</v>
      </c>
      <c r="H944" s="298"/>
      <c r="I944" s="231" t="s">
        <v>11</v>
      </c>
      <c r="J944" s="224" t="s">
        <v>21</v>
      </c>
      <c r="K944" s="418" t="s">
        <v>821</v>
      </c>
      <c r="L944" s="308">
        <v>589.44000000000005</v>
      </c>
      <c r="M944" s="248"/>
    </row>
    <row r="945" spans="1:13" s="97" customFormat="1" ht="15.75">
      <c r="A945" s="286">
        <v>45350</v>
      </c>
      <c r="B945" s="41" t="s">
        <v>823</v>
      </c>
      <c r="C945" s="39" t="s">
        <v>10</v>
      </c>
      <c r="D945" s="42" t="s">
        <v>113</v>
      </c>
      <c r="E945" s="425">
        <v>5000</v>
      </c>
      <c r="F945" s="307">
        <f t="shared" si="15"/>
        <v>8.4826275787187839</v>
      </c>
      <c r="G945" s="335" t="s">
        <v>405</v>
      </c>
      <c r="H945" s="293"/>
      <c r="I945" s="231" t="s">
        <v>243</v>
      </c>
      <c r="J945" s="224" t="s">
        <v>21</v>
      </c>
      <c r="K945" s="418" t="s">
        <v>821</v>
      </c>
      <c r="L945" s="308">
        <v>589.44000000000005</v>
      </c>
      <c r="M945" s="248"/>
    </row>
    <row r="946" spans="1:13" s="97" customFormat="1" ht="15.75">
      <c r="A946" s="286">
        <v>45350</v>
      </c>
      <c r="B946" s="41" t="s">
        <v>43</v>
      </c>
      <c r="C946" s="39" t="s">
        <v>53</v>
      </c>
      <c r="D946" s="42" t="s">
        <v>9</v>
      </c>
      <c r="E946" s="440">
        <v>1800</v>
      </c>
      <c r="F946" s="307">
        <f t="shared" si="15"/>
        <v>3.053745928338762</v>
      </c>
      <c r="G946" s="361" t="s">
        <v>256</v>
      </c>
      <c r="H946" s="258"/>
      <c r="I946" s="250" t="s">
        <v>243</v>
      </c>
      <c r="J946" s="224" t="s">
        <v>21</v>
      </c>
      <c r="K946" s="418" t="s">
        <v>821</v>
      </c>
      <c r="L946" s="308">
        <v>589.44000000000005</v>
      </c>
      <c r="M946" s="248"/>
    </row>
    <row r="947" spans="1:13" s="97" customFormat="1" ht="15.75">
      <c r="A947" s="286">
        <v>45350</v>
      </c>
      <c r="B947" s="41" t="s">
        <v>61</v>
      </c>
      <c r="C947" s="39" t="s">
        <v>53</v>
      </c>
      <c r="D947" s="42" t="s">
        <v>5</v>
      </c>
      <c r="E947" s="426">
        <v>8000</v>
      </c>
      <c r="F947" s="307">
        <f t="shared" si="15"/>
        <v>13.572204125950053</v>
      </c>
      <c r="G947" s="361" t="s">
        <v>435</v>
      </c>
      <c r="H947" s="285"/>
      <c r="I947" s="328" t="s">
        <v>42</v>
      </c>
      <c r="J947" s="224" t="s">
        <v>21</v>
      </c>
      <c r="K947" s="418" t="s">
        <v>821</v>
      </c>
      <c r="L947" s="308">
        <v>589.44000000000005</v>
      </c>
      <c r="M947" s="248"/>
    </row>
    <row r="948" spans="1:13" s="97" customFormat="1" ht="15.75">
      <c r="A948" s="286">
        <v>45350</v>
      </c>
      <c r="B948" s="41" t="s">
        <v>44</v>
      </c>
      <c r="C948" s="39" t="s">
        <v>272</v>
      </c>
      <c r="D948" s="42" t="s">
        <v>5</v>
      </c>
      <c r="E948" s="426">
        <v>5000</v>
      </c>
      <c r="F948" s="307">
        <f t="shared" si="15"/>
        <v>8.4826275787187839</v>
      </c>
      <c r="G948" s="361" t="s">
        <v>56</v>
      </c>
      <c r="H948" s="285"/>
      <c r="I948" s="328" t="s">
        <v>42</v>
      </c>
      <c r="J948" s="224" t="s">
        <v>21</v>
      </c>
      <c r="K948" s="418" t="s">
        <v>821</v>
      </c>
      <c r="L948" s="308">
        <v>589.44000000000005</v>
      </c>
      <c r="M948" s="248"/>
    </row>
    <row r="949" spans="1:13" s="97" customFormat="1" ht="15.75">
      <c r="A949" s="286">
        <v>45350</v>
      </c>
      <c r="B949" s="41" t="s">
        <v>43</v>
      </c>
      <c r="C949" s="39" t="s">
        <v>53</v>
      </c>
      <c r="D949" s="42" t="s">
        <v>5</v>
      </c>
      <c r="E949" s="426">
        <v>2000</v>
      </c>
      <c r="F949" s="307">
        <f t="shared" si="15"/>
        <v>3.3930510314875133</v>
      </c>
      <c r="G949" s="361" t="s">
        <v>56</v>
      </c>
      <c r="H949" s="285"/>
      <c r="I949" s="328" t="s">
        <v>42</v>
      </c>
      <c r="J949" s="224" t="s">
        <v>21</v>
      </c>
      <c r="K949" s="418" t="s">
        <v>821</v>
      </c>
      <c r="L949" s="308">
        <v>589.44000000000005</v>
      </c>
      <c r="M949" s="248"/>
    </row>
    <row r="950" spans="1:13" s="97" customFormat="1" ht="15.75">
      <c r="A950" s="286">
        <v>45350</v>
      </c>
      <c r="B950" s="41" t="s">
        <v>823</v>
      </c>
      <c r="C950" s="39" t="s">
        <v>10</v>
      </c>
      <c r="D950" s="42" t="s">
        <v>113</v>
      </c>
      <c r="E950" s="450">
        <v>5000</v>
      </c>
      <c r="F950" s="307">
        <f t="shared" si="15"/>
        <v>8.4826275787187839</v>
      </c>
      <c r="G950" s="51" t="s">
        <v>160</v>
      </c>
      <c r="H950" s="257"/>
      <c r="I950" s="250" t="s">
        <v>14</v>
      </c>
      <c r="J950" s="224" t="s">
        <v>21</v>
      </c>
      <c r="K950" s="418" t="s">
        <v>821</v>
      </c>
      <c r="L950" s="308">
        <v>589.44000000000005</v>
      </c>
      <c r="M950" s="248"/>
    </row>
    <row r="951" spans="1:13" s="97" customFormat="1" ht="15.75">
      <c r="A951" s="286">
        <v>45350</v>
      </c>
      <c r="B951" s="41" t="s">
        <v>43</v>
      </c>
      <c r="C951" s="39" t="s">
        <v>53</v>
      </c>
      <c r="D951" s="42" t="s">
        <v>9</v>
      </c>
      <c r="E951" s="450">
        <v>3400</v>
      </c>
      <c r="F951" s="307">
        <f t="shared" si="15"/>
        <v>5.7681867535287727</v>
      </c>
      <c r="G951" s="51" t="s">
        <v>55</v>
      </c>
      <c r="H951" s="257"/>
      <c r="I951" s="250" t="s">
        <v>14</v>
      </c>
      <c r="J951" s="224" t="s">
        <v>21</v>
      </c>
      <c r="K951" s="418" t="s">
        <v>821</v>
      </c>
      <c r="L951" s="308">
        <v>589.44000000000005</v>
      </c>
      <c r="M951" s="248"/>
    </row>
    <row r="952" spans="1:13" s="97" customFormat="1" ht="15.75">
      <c r="A952" s="304">
        <v>45350</v>
      </c>
      <c r="B952" s="41" t="s">
        <v>61</v>
      </c>
      <c r="C952" s="39" t="s">
        <v>53</v>
      </c>
      <c r="D952" s="42" t="s">
        <v>5</v>
      </c>
      <c r="E952" s="453">
        <v>8000</v>
      </c>
      <c r="F952" s="307">
        <f t="shared" si="15"/>
        <v>13.572204125950053</v>
      </c>
      <c r="G952" s="361" t="s">
        <v>58</v>
      </c>
      <c r="H952" s="285"/>
      <c r="I952" s="296" t="s">
        <v>12</v>
      </c>
      <c r="J952" s="224" t="s">
        <v>21</v>
      </c>
      <c r="K952" s="418" t="s">
        <v>821</v>
      </c>
      <c r="L952" s="308">
        <v>589.44000000000005</v>
      </c>
      <c r="M952" s="248"/>
    </row>
    <row r="953" spans="1:13" s="97" customFormat="1" ht="15.75">
      <c r="A953" s="304">
        <v>45350</v>
      </c>
      <c r="B953" s="41" t="s">
        <v>44</v>
      </c>
      <c r="C953" s="39" t="s">
        <v>272</v>
      </c>
      <c r="D953" s="42" t="s">
        <v>5</v>
      </c>
      <c r="E953" s="276">
        <v>5000</v>
      </c>
      <c r="F953" s="307">
        <f t="shared" si="15"/>
        <v>8.4826275787187839</v>
      </c>
      <c r="G953" s="361" t="s">
        <v>58</v>
      </c>
      <c r="H953" s="285"/>
      <c r="I953" s="296" t="s">
        <v>12</v>
      </c>
      <c r="J953" s="224" t="s">
        <v>21</v>
      </c>
      <c r="K953" s="418" t="s">
        <v>821</v>
      </c>
      <c r="L953" s="308">
        <v>589.44000000000005</v>
      </c>
      <c r="M953" s="248"/>
    </row>
    <row r="954" spans="1:13" s="97" customFormat="1" ht="15.75">
      <c r="A954" s="304">
        <v>45350</v>
      </c>
      <c r="B954" s="41" t="s">
        <v>43</v>
      </c>
      <c r="C954" s="39" t="s">
        <v>53</v>
      </c>
      <c r="D954" s="42" t="s">
        <v>5</v>
      </c>
      <c r="E954" s="275">
        <v>2000</v>
      </c>
      <c r="F954" s="307">
        <f t="shared" si="15"/>
        <v>3.3930510314875133</v>
      </c>
      <c r="G954" s="361" t="s">
        <v>58</v>
      </c>
      <c r="H954" s="285"/>
      <c r="I954" s="296" t="s">
        <v>12</v>
      </c>
      <c r="J954" s="224" t="s">
        <v>21</v>
      </c>
      <c r="K954" s="418" t="s">
        <v>821</v>
      </c>
      <c r="L954" s="308">
        <v>589.44000000000005</v>
      </c>
      <c r="M954" s="248"/>
    </row>
    <row r="955" spans="1:13" s="97" customFormat="1" ht="15.75">
      <c r="A955" s="286">
        <v>45350</v>
      </c>
      <c r="B955" s="41" t="s">
        <v>396</v>
      </c>
      <c r="C955" s="39" t="s">
        <v>53</v>
      </c>
      <c r="D955" s="42" t="s">
        <v>5</v>
      </c>
      <c r="E955" s="425">
        <v>3500</v>
      </c>
      <c r="F955" s="307">
        <f t="shared" si="15"/>
        <v>5.9378393051031484</v>
      </c>
      <c r="G955" s="361" t="s">
        <v>394</v>
      </c>
      <c r="H955" s="270">
        <v>7</v>
      </c>
      <c r="I955" s="250" t="s">
        <v>24</v>
      </c>
      <c r="J955" s="224" t="s">
        <v>21</v>
      </c>
      <c r="K955" s="418" t="s">
        <v>821</v>
      </c>
      <c r="L955" s="308">
        <v>589.44000000000005</v>
      </c>
      <c r="M955" s="248"/>
    </row>
    <row r="956" spans="1:13" s="97" customFormat="1" ht="15.75">
      <c r="A956" s="286">
        <v>45350</v>
      </c>
      <c r="B956" s="41" t="s">
        <v>397</v>
      </c>
      <c r="C956" s="39" t="s">
        <v>53</v>
      </c>
      <c r="D956" s="42" t="s">
        <v>5</v>
      </c>
      <c r="E956" s="425">
        <v>3500</v>
      </c>
      <c r="F956" s="307">
        <f t="shared" si="15"/>
        <v>5.9378393051031484</v>
      </c>
      <c r="G956" s="361" t="s">
        <v>394</v>
      </c>
      <c r="H956" s="270">
        <v>7</v>
      </c>
      <c r="I956" s="250" t="s">
        <v>24</v>
      </c>
      <c r="J956" s="224" t="s">
        <v>21</v>
      </c>
      <c r="K956" s="418" t="s">
        <v>821</v>
      </c>
      <c r="L956" s="308">
        <v>589.44000000000005</v>
      </c>
      <c r="M956" s="248"/>
    </row>
    <row r="957" spans="1:13" s="97" customFormat="1" ht="15.75">
      <c r="A957" s="286">
        <v>45350</v>
      </c>
      <c r="B957" s="41" t="s">
        <v>43</v>
      </c>
      <c r="C957" s="39" t="s">
        <v>53</v>
      </c>
      <c r="D957" s="42" t="s">
        <v>5</v>
      </c>
      <c r="E957" s="425">
        <v>2000</v>
      </c>
      <c r="F957" s="307">
        <f t="shared" si="15"/>
        <v>3.3930510314875133</v>
      </c>
      <c r="G957" s="361" t="s">
        <v>394</v>
      </c>
      <c r="H957" s="270">
        <v>7</v>
      </c>
      <c r="I957" s="250" t="s">
        <v>24</v>
      </c>
      <c r="J957" s="224" t="s">
        <v>21</v>
      </c>
      <c r="K957" s="418" t="s">
        <v>821</v>
      </c>
      <c r="L957" s="308">
        <v>589.44000000000005</v>
      </c>
      <c r="M957" s="248"/>
    </row>
    <row r="958" spans="1:13" s="97" customFormat="1" ht="15.75">
      <c r="A958" s="286">
        <v>45350</v>
      </c>
      <c r="B958" s="41" t="s">
        <v>44</v>
      </c>
      <c r="C958" s="39" t="s">
        <v>272</v>
      </c>
      <c r="D958" s="42" t="s">
        <v>5</v>
      </c>
      <c r="E958" s="425">
        <v>5000</v>
      </c>
      <c r="F958" s="307">
        <f t="shared" si="15"/>
        <v>8.4826275787187839</v>
      </c>
      <c r="G958" s="361" t="s">
        <v>395</v>
      </c>
      <c r="H958" s="270">
        <v>7</v>
      </c>
      <c r="I958" s="250" t="s">
        <v>24</v>
      </c>
      <c r="J958" s="224" t="s">
        <v>21</v>
      </c>
      <c r="K958" s="418" t="s">
        <v>821</v>
      </c>
      <c r="L958" s="308">
        <v>589.44000000000005</v>
      </c>
      <c r="M958" s="248"/>
    </row>
    <row r="959" spans="1:13" s="97" customFormat="1" ht="15.75">
      <c r="A959" s="286">
        <v>45350</v>
      </c>
      <c r="B959" s="41" t="s">
        <v>45</v>
      </c>
      <c r="C959" s="39" t="s">
        <v>272</v>
      </c>
      <c r="D959" s="42" t="s">
        <v>5</v>
      </c>
      <c r="E959" s="425">
        <v>10000</v>
      </c>
      <c r="F959" s="307">
        <f t="shared" si="15"/>
        <v>16.965255157437568</v>
      </c>
      <c r="G959" s="361" t="s">
        <v>394</v>
      </c>
      <c r="H959" s="270">
        <v>7</v>
      </c>
      <c r="I959" s="250" t="s">
        <v>24</v>
      </c>
      <c r="J959" s="224" t="s">
        <v>21</v>
      </c>
      <c r="K959" s="418" t="s">
        <v>821</v>
      </c>
      <c r="L959" s="308">
        <v>589.44000000000005</v>
      </c>
      <c r="M959" s="248"/>
    </row>
    <row r="960" spans="1:13" s="97" customFormat="1" ht="15.75">
      <c r="A960" s="286">
        <v>45350</v>
      </c>
      <c r="B960" s="41" t="s">
        <v>342</v>
      </c>
      <c r="C960" s="39" t="s">
        <v>105</v>
      </c>
      <c r="D960" s="42" t="s">
        <v>5</v>
      </c>
      <c r="E960" s="425">
        <v>1500</v>
      </c>
      <c r="F960" s="307">
        <f t="shared" si="15"/>
        <v>2.5447882736156351</v>
      </c>
      <c r="G960" s="361" t="s">
        <v>394</v>
      </c>
      <c r="H960" s="270">
        <v>7</v>
      </c>
      <c r="I960" s="250" t="s">
        <v>24</v>
      </c>
      <c r="J960" s="224" t="s">
        <v>21</v>
      </c>
      <c r="K960" s="418" t="s">
        <v>821</v>
      </c>
      <c r="L960" s="308">
        <v>589.44000000000005</v>
      </c>
      <c r="M960" s="248"/>
    </row>
    <row r="961" spans="1:13" s="97" customFormat="1" ht="15.75">
      <c r="A961" s="286">
        <v>45350</v>
      </c>
      <c r="B961" s="41" t="s">
        <v>43</v>
      </c>
      <c r="C961" s="39" t="s">
        <v>53</v>
      </c>
      <c r="D961" s="252" t="s">
        <v>6</v>
      </c>
      <c r="E961" s="276">
        <v>2000</v>
      </c>
      <c r="F961" s="307">
        <f t="shared" si="15"/>
        <v>3.3930510314875133</v>
      </c>
      <c r="G961" s="361" t="s">
        <v>90</v>
      </c>
      <c r="H961" s="257"/>
      <c r="I961" s="296" t="s">
        <v>54</v>
      </c>
      <c r="J961" s="224" t="s">
        <v>21</v>
      </c>
      <c r="K961" s="418" t="s">
        <v>821</v>
      </c>
      <c r="L961" s="308">
        <v>589.44000000000005</v>
      </c>
      <c r="M961" s="248"/>
    </row>
    <row r="962" spans="1:13" s="97" customFormat="1" ht="15.75">
      <c r="A962" s="286">
        <v>45350</v>
      </c>
      <c r="B962" s="41" t="s">
        <v>364</v>
      </c>
      <c r="C962" s="39" t="s">
        <v>53</v>
      </c>
      <c r="D962" s="252" t="s">
        <v>5</v>
      </c>
      <c r="E962" s="425">
        <v>1000</v>
      </c>
      <c r="F962" s="307">
        <f t="shared" si="15"/>
        <v>1.6965255157437567</v>
      </c>
      <c r="G962" s="361" t="s">
        <v>359</v>
      </c>
      <c r="H962" s="257"/>
      <c r="I962" s="296" t="s">
        <v>102</v>
      </c>
      <c r="J962" s="224" t="s">
        <v>21</v>
      </c>
      <c r="K962" s="418" t="s">
        <v>821</v>
      </c>
      <c r="L962" s="308">
        <v>589.44000000000005</v>
      </c>
      <c r="M962" s="248"/>
    </row>
    <row r="963" spans="1:13" s="97" customFormat="1" ht="15.75">
      <c r="A963" s="286">
        <v>45350</v>
      </c>
      <c r="B963" s="41" t="s">
        <v>365</v>
      </c>
      <c r="C963" s="39" t="s">
        <v>53</v>
      </c>
      <c r="D963" s="252" t="s">
        <v>5</v>
      </c>
      <c r="E963" s="425">
        <v>1000</v>
      </c>
      <c r="F963" s="307">
        <f t="shared" si="15"/>
        <v>1.6965255157437567</v>
      </c>
      <c r="G963" s="361" t="s">
        <v>359</v>
      </c>
      <c r="H963" s="257"/>
      <c r="I963" s="296" t="s">
        <v>102</v>
      </c>
      <c r="J963" s="224" t="s">
        <v>21</v>
      </c>
      <c r="K963" s="418" t="s">
        <v>821</v>
      </c>
      <c r="L963" s="308">
        <v>589.44000000000005</v>
      </c>
      <c r="M963" s="248"/>
    </row>
    <row r="964" spans="1:13" s="97" customFormat="1" ht="15.75">
      <c r="A964" s="286">
        <v>45350</v>
      </c>
      <c r="B964" s="41" t="s">
        <v>245</v>
      </c>
      <c r="C964" s="39" t="s">
        <v>53</v>
      </c>
      <c r="D964" s="252" t="s">
        <v>5</v>
      </c>
      <c r="E964" s="425">
        <v>2500</v>
      </c>
      <c r="F964" s="307">
        <f t="shared" si="15"/>
        <v>4.241313789359392</v>
      </c>
      <c r="G964" s="361" t="s">
        <v>366</v>
      </c>
      <c r="H964" s="261"/>
      <c r="I964" s="296" t="s">
        <v>102</v>
      </c>
      <c r="J964" s="224" t="s">
        <v>21</v>
      </c>
      <c r="K964" s="418" t="s">
        <v>821</v>
      </c>
      <c r="L964" s="308">
        <v>589.44000000000005</v>
      </c>
      <c r="M964" s="207"/>
    </row>
    <row r="965" spans="1:13" s="97" customFormat="1" ht="15.75">
      <c r="A965" s="286">
        <v>45350</v>
      </c>
      <c r="B965" s="41" t="s">
        <v>43</v>
      </c>
      <c r="C965" s="39" t="s">
        <v>53</v>
      </c>
      <c r="D965" s="252" t="s">
        <v>5</v>
      </c>
      <c r="E965" s="425">
        <v>2000</v>
      </c>
      <c r="F965" s="307">
        <f t="shared" si="15"/>
        <v>3.3930510314875133</v>
      </c>
      <c r="G965" s="361" t="s">
        <v>359</v>
      </c>
      <c r="H965" s="260"/>
      <c r="I965" s="296" t="s">
        <v>102</v>
      </c>
      <c r="J965" s="224" t="s">
        <v>21</v>
      </c>
      <c r="K965" s="418" t="s">
        <v>821</v>
      </c>
      <c r="L965" s="308">
        <v>589.44000000000005</v>
      </c>
      <c r="M965" s="207"/>
    </row>
    <row r="966" spans="1:13" s="97" customFormat="1" ht="15.75">
      <c r="A966" s="286">
        <v>45350</v>
      </c>
      <c r="B966" s="41" t="s">
        <v>44</v>
      </c>
      <c r="C966" s="39" t="s">
        <v>272</v>
      </c>
      <c r="D966" s="252" t="s">
        <v>5</v>
      </c>
      <c r="E966" s="425">
        <v>5000</v>
      </c>
      <c r="F966" s="307">
        <f t="shared" si="15"/>
        <v>8.4826275787187839</v>
      </c>
      <c r="G966" s="361" t="s">
        <v>359</v>
      </c>
      <c r="H966" s="260"/>
      <c r="I966" s="296" t="s">
        <v>102</v>
      </c>
      <c r="J966" s="224" t="s">
        <v>21</v>
      </c>
      <c r="K966" s="418" t="s">
        <v>821</v>
      </c>
      <c r="L966" s="308">
        <v>589.44000000000005</v>
      </c>
      <c r="M966" s="207"/>
    </row>
    <row r="967" spans="1:13" s="97" customFormat="1" ht="15.75">
      <c r="A967" s="286">
        <v>45350</v>
      </c>
      <c r="B967" s="41" t="s">
        <v>43</v>
      </c>
      <c r="C967" s="39" t="s">
        <v>53</v>
      </c>
      <c r="D967" s="42" t="s">
        <v>6</v>
      </c>
      <c r="E967" s="276">
        <v>1300</v>
      </c>
      <c r="F967" s="307">
        <f t="shared" si="15"/>
        <v>2.2054831704668838</v>
      </c>
      <c r="G967" s="51" t="s">
        <v>156</v>
      </c>
      <c r="H967" s="262"/>
      <c r="I967" s="90" t="s">
        <v>257</v>
      </c>
      <c r="J967" s="224" t="s">
        <v>21</v>
      </c>
      <c r="K967" s="418" t="s">
        <v>821</v>
      </c>
      <c r="L967" s="308">
        <v>589.44000000000005</v>
      </c>
      <c r="M967" s="207"/>
    </row>
    <row r="968" spans="1:13" s="97" customFormat="1" ht="15.75">
      <c r="A968" s="286">
        <v>45350</v>
      </c>
      <c r="B968" s="41" t="s">
        <v>823</v>
      </c>
      <c r="C968" s="329" t="s">
        <v>10</v>
      </c>
      <c r="D968" s="42" t="s">
        <v>113</v>
      </c>
      <c r="E968" s="276">
        <v>5000</v>
      </c>
      <c r="F968" s="307">
        <f t="shared" si="15"/>
        <v>8.4826275787187839</v>
      </c>
      <c r="G968" s="51" t="s">
        <v>157</v>
      </c>
      <c r="H968" s="263"/>
      <c r="I968" s="90" t="s">
        <v>257</v>
      </c>
      <c r="J968" s="224" t="s">
        <v>21</v>
      </c>
      <c r="K968" s="418" t="s">
        <v>821</v>
      </c>
      <c r="L968" s="308">
        <v>589.44000000000005</v>
      </c>
      <c r="M968" s="207"/>
    </row>
    <row r="969" spans="1:13" s="97" customFormat="1" ht="15.75">
      <c r="A969" s="286">
        <v>45350</v>
      </c>
      <c r="B969" s="41" t="s">
        <v>43</v>
      </c>
      <c r="C969" s="39" t="s">
        <v>53</v>
      </c>
      <c r="D969" s="42" t="s">
        <v>5</v>
      </c>
      <c r="E969" s="427">
        <v>1950</v>
      </c>
      <c r="F969" s="307">
        <f t="shared" si="15"/>
        <v>3.3082247557003255</v>
      </c>
      <c r="G969" s="84" t="s">
        <v>126</v>
      </c>
      <c r="H969" s="260"/>
      <c r="I969" s="36" t="s">
        <v>122</v>
      </c>
      <c r="J969" s="224" t="s">
        <v>21</v>
      </c>
      <c r="K969" s="418" t="s">
        <v>821</v>
      </c>
      <c r="L969" s="308">
        <v>589.44000000000005</v>
      </c>
      <c r="M969" s="207"/>
    </row>
    <row r="970" spans="1:13" s="97" customFormat="1" ht="15.75">
      <c r="A970" s="286">
        <v>45350</v>
      </c>
      <c r="B970" s="41" t="s">
        <v>333</v>
      </c>
      <c r="C970" s="39" t="s">
        <v>53</v>
      </c>
      <c r="D970" s="42" t="s">
        <v>5</v>
      </c>
      <c r="E970" s="426">
        <v>2000</v>
      </c>
      <c r="F970" s="307">
        <f t="shared" si="15"/>
        <v>3.3930510314875133</v>
      </c>
      <c r="G970" s="333" t="s">
        <v>331</v>
      </c>
      <c r="H970" s="261"/>
      <c r="I970" s="93" t="s">
        <v>289</v>
      </c>
      <c r="J970" s="224" t="s">
        <v>21</v>
      </c>
      <c r="K970" s="418" t="s">
        <v>821</v>
      </c>
      <c r="L970" s="308">
        <v>589.44000000000005</v>
      </c>
      <c r="M970" s="207"/>
    </row>
    <row r="971" spans="1:13" s="97" customFormat="1" ht="15.75">
      <c r="A971" s="286">
        <v>45350</v>
      </c>
      <c r="B971" s="41" t="s">
        <v>334</v>
      </c>
      <c r="C971" s="39" t="s">
        <v>53</v>
      </c>
      <c r="D971" s="42" t="s">
        <v>5</v>
      </c>
      <c r="E971" s="426">
        <v>2000</v>
      </c>
      <c r="F971" s="307">
        <f t="shared" si="15"/>
        <v>3.3930510314875133</v>
      </c>
      <c r="G971" s="333" t="s">
        <v>331</v>
      </c>
      <c r="H971" s="261"/>
      <c r="I971" s="93" t="s">
        <v>289</v>
      </c>
      <c r="J971" s="224" t="s">
        <v>21</v>
      </c>
      <c r="K971" s="418" t="s">
        <v>821</v>
      </c>
      <c r="L971" s="308">
        <v>589.44000000000005</v>
      </c>
      <c r="M971" s="207"/>
    </row>
    <row r="972" spans="1:13" s="97" customFormat="1" ht="15.75">
      <c r="A972" s="286">
        <v>45350</v>
      </c>
      <c r="B972" s="41" t="s">
        <v>43</v>
      </c>
      <c r="C972" s="39" t="s">
        <v>53</v>
      </c>
      <c r="D972" s="42" t="s">
        <v>5</v>
      </c>
      <c r="E972" s="426">
        <v>1500</v>
      </c>
      <c r="F972" s="307">
        <f t="shared" si="15"/>
        <v>2.5447882736156351</v>
      </c>
      <c r="G972" s="333" t="s">
        <v>331</v>
      </c>
      <c r="H972" s="262"/>
      <c r="I972" s="93" t="s">
        <v>289</v>
      </c>
      <c r="J972" s="224" t="s">
        <v>21</v>
      </c>
      <c r="K972" s="418" t="s">
        <v>821</v>
      </c>
      <c r="L972" s="308">
        <v>589.44000000000005</v>
      </c>
      <c r="M972" s="207"/>
    </row>
    <row r="973" spans="1:13" s="97" customFormat="1" ht="15.75">
      <c r="A973" s="286">
        <v>45350</v>
      </c>
      <c r="B973" s="41" t="s">
        <v>44</v>
      </c>
      <c r="C973" s="39" t="s">
        <v>272</v>
      </c>
      <c r="D973" s="42" t="s">
        <v>5</v>
      </c>
      <c r="E973" s="426">
        <v>3000</v>
      </c>
      <c r="F973" s="307">
        <f t="shared" si="15"/>
        <v>5.0895765472312702</v>
      </c>
      <c r="G973" s="333" t="s">
        <v>331</v>
      </c>
      <c r="H973" s="261"/>
      <c r="I973" s="93" t="s">
        <v>289</v>
      </c>
      <c r="J973" s="224" t="s">
        <v>21</v>
      </c>
      <c r="K973" s="418" t="s">
        <v>821</v>
      </c>
      <c r="L973" s="308">
        <v>589.44000000000005</v>
      </c>
      <c r="M973" s="207"/>
    </row>
    <row r="974" spans="1:13" s="97" customFormat="1" ht="15.75">
      <c r="A974" s="286">
        <v>45350</v>
      </c>
      <c r="B974" s="41" t="s">
        <v>45</v>
      </c>
      <c r="C974" s="39" t="s">
        <v>272</v>
      </c>
      <c r="D974" s="42" t="s">
        <v>5</v>
      </c>
      <c r="E974" s="426">
        <v>10000</v>
      </c>
      <c r="F974" s="307">
        <f t="shared" si="15"/>
        <v>16.965255157437568</v>
      </c>
      <c r="G974" s="333" t="s">
        <v>331</v>
      </c>
      <c r="H974" s="261"/>
      <c r="I974" s="93" t="s">
        <v>289</v>
      </c>
      <c r="J974" s="224" t="s">
        <v>21</v>
      </c>
      <c r="K974" s="418" t="s">
        <v>821</v>
      </c>
      <c r="L974" s="308">
        <v>589.44000000000005</v>
      </c>
      <c r="M974" s="207"/>
    </row>
    <row r="975" spans="1:13" s="97" customFormat="1" ht="15.75">
      <c r="A975" s="286">
        <v>45350</v>
      </c>
      <c r="B975" s="41" t="s">
        <v>342</v>
      </c>
      <c r="C975" s="39" t="s">
        <v>105</v>
      </c>
      <c r="D975" s="42" t="s">
        <v>5</v>
      </c>
      <c r="E975" s="426">
        <v>3000</v>
      </c>
      <c r="F975" s="307">
        <f t="shared" si="15"/>
        <v>5.0895765472312702</v>
      </c>
      <c r="G975" s="333" t="s">
        <v>331</v>
      </c>
      <c r="H975" s="261"/>
      <c r="I975" s="93" t="s">
        <v>289</v>
      </c>
      <c r="J975" s="224" t="s">
        <v>21</v>
      </c>
      <c r="K975" s="418" t="s">
        <v>821</v>
      </c>
      <c r="L975" s="308">
        <v>589.44000000000005</v>
      </c>
      <c r="M975" s="207"/>
    </row>
    <row r="976" spans="1:13" s="97" customFormat="1" ht="15.75">
      <c r="A976" s="286">
        <v>45350</v>
      </c>
      <c r="B976" s="41" t="s">
        <v>43</v>
      </c>
      <c r="C976" s="39" t="s">
        <v>53</v>
      </c>
      <c r="D976" s="42" t="s">
        <v>5</v>
      </c>
      <c r="E976" s="452">
        <v>1400</v>
      </c>
      <c r="F976" s="307">
        <f t="shared" si="15"/>
        <v>2.3751357220412594</v>
      </c>
      <c r="G976" s="333" t="s">
        <v>321</v>
      </c>
      <c r="H976" s="261"/>
      <c r="I976" s="45" t="s">
        <v>290</v>
      </c>
      <c r="J976" s="224" t="s">
        <v>21</v>
      </c>
      <c r="K976" s="418" t="s">
        <v>821</v>
      </c>
      <c r="L976" s="308">
        <v>589.44000000000005</v>
      </c>
      <c r="M976" s="207"/>
    </row>
    <row r="977" spans="1:13" s="97" customFormat="1" ht="15.75">
      <c r="A977" s="286">
        <v>45350</v>
      </c>
      <c r="B977" s="41" t="s">
        <v>44</v>
      </c>
      <c r="C977" s="39" t="s">
        <v>272</v>
      </c>
      <c r="D977" s="42" t="s">
        <v>5</v>
      </c>
      <c r="E977" s="426">
        <v>3000</v>
      </c>
      <c r="F977" s="307">
        <f t="shared" si="15"/>
        <v>5.0895765472312702</v>
      </c>
      <c r="G977" s="333" t="s">
        <v>321</v>
      </c>
      <c r="H977" s="261"/>
      <c r="I977" s="45" t="s">
        <v>290</v>
      </c>
      <c r="J977" s="224" t="s">
        <v>21</v>
      </c>
      <c r="K977" s="418" t="s">
        <v>821</v>
      </c>
      <c r="L977" s="308">
        <v>589.44000000000005</v>
      </c>
      <c r="M977" s="207"/>
    </row>
    <row r="978" spans="1:13" s="97" customFormat="1" ht="15.75">
      <c r="A978" s="286">
        <v>45350</v>
      </c>
      <c r="B978" s="41" t="s">
        <v>45</v>
      </c>
      <c r="C978" s="39" t="s">
        <v>272</v>
      </c>
      <c r="D978" s="42" t="s">
        <v>5</v>
      </c>
      <c r="E978" s="426">
        <v>10000</v>
      </c>
      <c r="F978" s="307">
        <f t="shared" si="15"/>
        <v>16.965255157437568</v>
      </c>
      <c r="G978" s="333" t="s">
        <v>322</v>
      </c>
      <c r="H978" s="261"/>
      <c r="I978" s="45" t="s">
        <v>290</v>
      </c>
      <c r="J978" s="224" t="s">
        <v>21</v>
      </c>
      <c r="K978" s="418" t="s">
        <v>821</v>
      </c>
      <c r="L978" s="308">
        <v>589.44000000000005</v>
      </c>
      <c r="M978" s="207"/>
    </row>
    <row r="979" spans="1:13" s="97" customFormat="1" ht="15.75">
      <c r="A979" s="286">
        <v>45350</v>
      </c>
      <c r="B979" s="41" t="s">
        <v>323</v>
      </c>
      <c r="C979" s="39" t="s">
        <v>53</v>
      </c>
      <c r="D979" s="42" t="s">
        <v>5</v>
      </c>
      <c r="E979" s="426">
        <v>2500</v>
      </c>
      <c r="F979" s="307">
        <f t="shared" si="15"/>
        <v>4.241313789359392</v>
      </c>
      <c r="G979" s="333" t="s">
        <v>321</v>
      </c>
      <c r="H979" s="261"/>
      <c r="I979" s="45" t="s">
        <v>290</v>
      </c>
      <c r="J979" s="224" t="s">
        <v>21</v>
      </c>
      <c r="K979" s="418" t="s">
        <v>821</v>
      </c>
      <c r="L979" s="308">
        <v>589.44000000000005</v>
      </c>
      <c r="M979" s="207"/>
    </row>
    <row r="980" spans="1:13" s="97" customFormat="1" ht="15.75">
      <c r="A980" s="286">
        <v>45350</v>
      </c>
      <c r="B980" s="41" t="s">
        <v>324</v>
      </c>
      <c r="C980" s="39" t="s">
        <v>53</v>
      </c>
      <c r="D980" s="42" t="s">
        <v>5</v>
      </c>
      <c r="E980" s="426">
        <v>2500</v>
      </c>
      <c r="F980" s="307">
        <f t="shared" si="15"/>
        <v>4.241313789359392</v>
      </c>
      <c r="G980" s="333" t="s">
        <v>321</v>
      </c>
      <c r="H980" s="261"/>
      <c r="I980" s="45" t="s">
        <v>290</v>
      </c>
      <c r="J980" s="224" t="s">
        <v>21</v>
      </c>
      <c r="K980" s="418" t="s">
        <v>821</v>
      </c>
      <c r="L980" s="308">
        <v>589.44000000000005</v>
      </c>
      <c r="M980" s="207"/>
    </row>
    <row r="981" spans="1:13" s="97" customFormat="1" ht="15.75">
      <c r="A981" s="286">
        <v>45350</v>
      </c>
      <c r="B981" s="41" t="s">
        <v>43</v>
      </c>
      <c r="C981" s="39" t="s">
        <v>53</v>
      </c>
      <c r="D981" s="42" t="s">
        <v>5</v>
      </c>
      <c r="E981" s="426">
        <v>1000</v>
      </c>
      <c r="F981" s="307">
        <f t="shared" si="15"/>
        <v>1.6965255157437567</v>
      </c>
      <c r="G981" s="333" t="s">
        <v>321</v>
      </c>
      <c r="H981" s="261"/>
      <c r="I981" s="45" t="s">
        <v>290</v>
      </c>
      <c r="J981" s="224" t="s">
        <v>21</v>
      </c>
      <c r="K981" s="418" t="s">
        <v>821</v>
      </c>
      <c r="L981" s="308">
        <v>589.44000000000005</v>
      </c>
      <c r="M981" s="207"/>
    </row>
    <row r="982" spans="1:13" s="97" customFormat="1" ht="15.75">
      <c r="A982" s="286">
        <v>45350</v>
      </c>
      <c r="B982" s="41" t="s">
        <v>44</v>
      </c>
      <c r="C982" s="39" t="s">
        <v>272</v>
      </c>
      <c r="D982" s="42" t="s">
        <v>5</v>
      </c>
      <c r="E982" s="426">
        <v>3000</v>
      </c>
      <c r="F982" s="307">
        <f t="shared" si="15"/>
        <v>5.0895765472312702</v>
      </c>
      <c r="G982" s="333" t="s">
        <v>321</v>
      </c>
      <c r="H982" s="261"/>
      <c r="I982" s="45" t="s">
        <v>290</v>
      </c>
      <c r="J982" s="224" t="s">
        <v>21</v>
      </c>
      <c r="K982" s="418" t="s">
        <v>821</v>
      </c>
      <c r="L982" s="308">
        <v>589.44000000000005</v>
      </c>
      <c r="M982" s="207"/>
    </row>
    <row r="983" spans="1:13" s="97" customFormat="1" ht="15.75">
      <c r="A983" s="286">
        <v>45350</v>
      </c>
      <c r="B983" s="41" t="s">
        <v>45</v>
      </c>
      <c r="C983" s="39" t="s">
        <v>272</v>
      </c>
      <c r="D983" s="42" t="s">
        <v>5</v>
      </c>
      <c r="E983" s="426">
        <v>10000</v>
      </c>
      <c r="F983" s="307">
        <f t="shared" si="15"/>
        <v>16.965255157437568</v>
      </c>
      <c r="G983" s="333" t="s">
        <v>322</v>
      </c>
      <c r="H983" s="261"/>
      <c r="I983" s="45" t="s">
        <v>290</v>
      </c>
      <c r="J983" s="224" t="s">
        <v>21</v>
      </c>
      <c r="K983" s="418" t="s">
        <v>821</v>
      </c>
      <c r="L983" s="308">
        <v>589.44000000000005</v>
      </c>
      <c r="M983" s="207"/>
    </row>
    <row r="984" spans="1:13" s="97" customFormat="1" ht="15.75">
      <c r="A984" s="286">
        <v>45350</v>
      </c>
      <c r="B984" s="41" t="s">
        <v>342</v>
      </c>
      <c r="C984" s="39" t="s">
        <v>105</v>
      </c>
      <c r="D984" s="42" t="s">
        <v>5</v>
      </c>
      <c r="E984" s="426">
        <v>3000</v>
      </c>
      <c r="F984" s="307">
        <f t="shared" si="15"/>
        <v>5.0895765472312702</v>
      </c>
      <c r="G984" s="333" t="s">
        <v>321</v>
      </c>
      <c r="H984" s="261"/>
      <c r="I984" s="45" t="s">
        <v>290</v>
      </c>
      <c r="J984" s="224" t="s">
        <v>21</v>
      </c>
      <c r="K984" s="418" t="s">
        <v>821</v>
      </c>
      <c r="L984" s="308">
        <v>589.44000000000005</v>
      </c>
      <c r="M984" s="207"/>
    </row>
    <row r="985" spans="1:13" s="97" customFormat="1" ht="15.75">
      <c r="A985" s="286">
        <v>45351</v>
      </c>
      <c r="B985" s="196" t="s">
        <v>17</v>
      </c>
      <c r="C985" s="51" t="s">
        <v>38</v>
      </c>
      <c r="D985" s="316" t="s">
        <v>8</v>
      </c>
      <c r="E985" s="423">
        <v>5000</v>
      </c>
      <c r="F985" s="307">
        <f t="shared" si="15"/>
        <v>8.4826275787187839</v>
      </c>
      <c r="G985" s="45" t="s">
        <v>777</v>
      </c>
      <c r="H985" s="379"/>
      <c r="I985" s="45" t="s">
        <v>16</v>
      </c>
      <c r="J985" s="224" t="s">
        <v>21</v>
      </c>
      <c r="K985" s="418" t="s">
        <v>821</v>
      </c>
      <c r="L985" s="308">
        <v>589.44000000000005</v>
      </c>
      <c r="M985" s="248"/>
    </row>
    <row r="986" spans="1:13" s="97" customFormat="1" ht="15.75">
      <c r="A986" s="286">
        <v>45351</v>
      </c>
      <c r="B986" s="196" t="s">
        <v>17</v>
      </c>
      <c r="C986" s="195" t="s">
        <v>38</v>
      </c>
      <c r="D986" s="316" t="s">
        <v>6</v>
      </c>
      <c r="E986" s="423">
        <v>5000</v>
      </c>
      <c r="F986" s="307">
        <f t="shared" si="15"/>
        <v>8.4826275787187839</v>
      </c>
      <c r="G986" s="45" t="s">
        <v>778</v>
      </c>
      <c r="H986" s="379"/>
      <c r="I986" s="36" t="s">
        <v>74</v>
      </c>
      <c r="J986" s="224" t="s">
        <v>21</v>
      </c>
      <c r="K986" s="418" t="s">
        <v>821</v>
      </c>
      <c r="L986" s="308">
        <v>589.44000000000005</v>
      </c>
      <c r="M986" s="248"/>
    </row>
    <row r="987" spans="1:13" s="97" customFormat="1" ht="15.75">
      <c r="A987" s="286">
        <v>45351</v>
      </c>
      <c r="B987" s="196" t="s">
        <v>17</v>
      </c>
      <c r="C987" s="51" t="s">
        <v>38</v>
      </c>
      <c r="D987" s="316" t="s">
        <v>5</v>
      </c>
      <c r="E987" s="423">
        <v>5000</v>
      </c>
      <c r="F987" s="307">
        <f t="shared" si="15"/>
        <v>8.4826275787187839</v>
      </c>
      <c r="G987" s="45" t="s">
        <v>779</v>
      </c>
      <c r="H987" s="379"/>
      <c r="I987" s="45" t="s">
        <v>12</v>
      </c>
      <c r="J987" s="224" t="s">
        <v>21</v>
      </c>
      <c r="K987" s="418" t="s">
        <v>821</v>
      </c>
      <c r="L987" s="308">
        <v>589.44000000000005</v>
      </c>
      <c r="M987" s="248"/>
    </row>
    <row r="988" spans="1:13" s="97" customFormat="1" ht="15.75">
      <c r="A988" s="286">
        <v>45351</v>
      </c>
      <c r="B988" s="196" t="s">
        <v>17</v>
      </c>
      <c r="C988" s="51" t="s">
        <v>38</v>
      </c>
      <c r="D988" s="316" t="s">
        <v>7</v>
      </c>
      <c r="E988" s="423">
        <v>2500</v>
      </c>
      <c r="F988" s="307">
        <f t="shared" si="15"/>
        <v>4.241313789359392</v>
      </c>
      <c r="G988" s="45" t="s">
        <v>780</v>
      </c>
      <c r="H988" s="379"/>
      <c r="I988" s="45" t="s">
        <v>13</v>
      </c>
      <c r="J988" s="224" t="s">
        <v>21</v>
      </c>
      <c r="K988" s="418" t="s">
        <v>821</v>
      </c>
      <c r="L988" s="308">
        <v>589.44000000000005</v>
      </c>
      <c r="M988" s="248"/>
    </row>
    <row r="989" spans="1:13" s="97" customFormat="1" ht="15.75">
      <c r="A989" s="286">
        <v>45351</v>
      </c>
      <c r="B989" s="196" t="s">
        <v>17</v>
      </c>
      <c r="C989" s="51" t="s">
        <v>38</v>
      </c>
      <c r="D989" s="316" t="s">
        <v>6</v>
      </c>
      <c r="E989" s="423">
        <v>2500</v>
      </c>
      <c r="F989" s="307">
        <f t="shared" si="15"/>
        <v>4.241313789359392</v>
      </c>
      <c r="G989" s="45" t="s">
        <v>781</v>
      </c>
      <c r="H989" s="379"/>
      <c r="I989" s="45" t="s">
        <v>11</v>
      </c>
      <c r="J989" s="224" t="s">
        <v>21</v>
      </c>
      <c r="K989" s="418" t="s">
        <v>821</v>
      </c>
      <c r="L989" s="308">
        <v>589.44000000000005</v>
      </c>
      <c r="M989" s="248"/>
    </row>
    <row r="990" spans="1:13" s="97" customFormat="1" ht="15.75">
      <c r="A990" s="286">
        <v>45351</v>
      </c>
      <c r="B990" s="196" t="s">
        <v>17</v>
      </c>
      <c r="C990" s="51" t="s">
        <v>38</v>
      </c>
      <c r="D990" s="316" t="s">
        <v>6</v>
      </c>
      <c r="E990" s="423">
        <v>2500</v>
      </c>
      <c r="F990" s="307">
        <f t="shared" si="15"/>
        <v>4.241313789359392</v>
      </c>
      <c r="G990" s="45" t="s">
        <v>782</v>
      </c>
      <c r="H990" s="379"/>
      <c r="I990" s="45" t="s">
        <v>54</v>
      </c>
      <c r="J990" s="224" t="s">
        <v>21</v>
      </c>
      <c r="K990" s="418" t="s">
        <v>821</v>
      </c>
      <c r="L990" s="308">
        <v>589.44000000000005</v>
      </c>
      <c r="M990" s="248"/>
    </row>
    <row r="991" spans="1:13" s="97" customFormat="1" ht="15.75">
      <c r="A991" s="286">
        <v>45351</v>
      </c>
      <c r="B991" s="196" t="s">
        <v>17</v>
      </c>
      <c r="C991" s="51" t="s">
        <v>38</v>
      </c>
      <c r="D991" s="316" t="s">
        <v>6</v>
      </c>
      <c r="E991" s="423">
        <v>2500</v>
      </c>
      <c r="F991" s="307">
        <f t="shared" si="15"/>
        <v>4.241313789359392</v>
      </c>
      <c r="G991" s="341" t="s">
        <v>783</v>
      </c>
      <c r="H991" s="45"/>
      <c r="I991" s="93" t="s">
        <v>257</v>
      </c>
      <c r="J991" s="224" t="s">
        <v>21</v>
      </c>
      <c r="K991" s="418" t="s">
        <v>821</v>
      </c>
      <c r="L991" s="308">
        <v>589.44000000000005</v>
      </c>
      <c r="M991" s="248"/>
    </row>
    <row r="992" spans="1:13" s="97" customFormat="1" ht="15.75">
      <c r="A992" s="286">
        <v>45351</v>
      </c>
      <c r="B992" s="196" t="s">
        <v>17</v>
      </c>
      <c r="C992" s="51" t="s">
        <v>38</v>
      </c>
      <c r="D992" s="316" t="s">
        <v>5</v>
      </c>
      <c r="E992" s="423">
        <v>2500</v>
      </c>
      <c r="F992" s="307">
        <f t="shared" si="15"/>
        <v>4.241313789359392</v>
      </c>
      <c r="G992" s="102" t="s">
        <v>784</v>
      </c>
      <c r="H992" s="45"/>
      <c r="I992" s="45" t="s">
        <v>24</v>
      </c>
      <c r="J992" s="224" t="s">
        <v>21</v>
      </c>
      <c r="K992" s="418" t="s">
        <v>821</v>
      </c>
      <c r="L992" s="308">
        <v>589.44000000000005</v>
      </c>
      <c r="M992" s="248"/>
    </row>
    <row r="993" spans="1:13" s="97" customFormat="1" ht="15.75">
      <c r="A993" s="286">
        <v>45351</v>
      </c>
      <c r="B993" s="196" t="s">
        <v>17</v>
      </c>
      <c r="C993" s="51" t="s">
        <v>38</v>
      </c>
      <c r="D993" s="316" t="s">
        <v>5</v>
      </c>
      <c r="E993" s="423">
        <v>2500</v>
      </c>
      <c r="F993" s="307">
        <f t="shared" si="15"/>
        <v>4.241313789359392</v>
      </c>
      <c r="G993" s="102" t="s">
        <v>785</v>
      </c>
      <c r="H993" s="45"/>
      <c r="I993" s="45" t="s">
        <v>102</v>
      </c>
      <c r="J993" s="224" t="s">
        <v>21</v>
      </c>
      <c r="K993" s="418" t="s">
        <v>821</v>
      </c>
      <c r="L993" s="308">
        <v>589.44000000000005</v>
      </c>
      <c r="M993" s="248"/>
    </row>
    <row r="994" spans="1:13" s="97" customFormat="1" ht="15.75">
      <c r="A994" s="286">
        <v>45351</v>
      </c>
      <c r="B994" s="196" t="s">
        <v>17</v>
      </c>
      <c r="C994" s="51" t="s">
        <v>38</v>
      </c>
      <c r="D994" s="316" t="s">
        <v>5</v>
      </c>
      <c r="E994" s="423">
        <v>2500</v>
      </c>
      <c r="F994" s="307">
        <f t="shared" si="15"/>
        <v>4.241313789359392</v>
      </c>
      <c r="G994" s="102" t="s">
        <v>786</v>
      </c>
      <c r="H994" s="45"/>
      <c r="I994" s="45" t="s">
        <v>122</v>
      </c>
      <c r="J994" s="224" t="s">
        <v>21</v>
      </c>
      <c r="K994" s="418" t="s">
        <v>821</v>
      </c>
      <c r="L994" s="308">
        <v>589.44000000000005</v>
      </c>
      <c r="M994" s="248"/>
    </row>
    <row r="995" spans="1:13" s="97" customFormat="1" ht="15.75">
      <c r="A995" s="286">
        <v>45351</v>
      </c>
      <c r="B995" s="196" t="s">
        <v>17</v>
      </c>
      <c r="C995" s="51" t="s">
        <v>38</v>
      </c>
      <c r="D995" s="316" t="s">
        <v>5</v>
      </c>
      <c r="E995" s="423">
        <v>2500</v>
      </c>
      <c r="F995" s="307">
        <f t="shared" ref="F995:F1009" si="16">E995/L995</f>
        <v>4.241313789359392</v>
      </c>
      <c r="G995" s="102" t="s">
        <v>787</v>
      </c>
      <c r="H995" s="45"/>
      <c r="I995" s="45" t="s">
        <v>289</v>
      </c>
      <c r="J995" s="224" t="s">
        <v>21</v>
      </c>
      <c r="K995" s="418" t="s">
        <v>821</v>
      </c>
      <c r="L995" s="308">
        <v>589.44000000000005</v>
      </c>
      <c r="M995" s="248"/>
    </row>
    <row r="996" spans="1:13" s="97" customFormat="1" ht="15.75">
      <c r="A996" s="286">
        <v>45351</v>
      </c>
      <c r="B996" s="196" t="s">
        <v>17</v>
      </c>
      <c r="C996" s="51" t="s">
        <v>38</v>
      </c>
      <c r="D996" s="316" t="s">
        <v>5</v>
      </c>
      <c r="E996" s="436">
        <v>2500</v>
      </c>
      <c r="F996" s="307">
        <f t="shared" si="16"/>
        <v>4.241313789359392</v>
      </c>
      <c r="G996" s="102" t="s">
        <v>788</v>
      </c>
      <c r="H996" s="45"/>
      <c r="I996" s="45" t="s">
        <v>290</v>
      </c>
      <c r="J996" s="224" t="s">
        <v>21</v>
      </c>
      <c r="K996" s="418" t="s">
        <v>821</v>
      </c>
      <c r="L996" s="308">
        <v>589.44000000000005</v>
      </c>
      <c r="M996" s="248"/>
    </row>
    <row r="997" spans="1:13" s="97" customFormat="1" ht="15.75">
      <c r="A997" s="286">
        <v>45351</v>
      </c>
      <c r="B997" s="196" t="s">
        <v>17</v>
      </c>
      <c r="C997" s="51" t="s">
        <v>38</v>
      </c>
      <c r="D997" s="316" t="s">
        <v>5</v>
      </c>
      <c r="E997" s="437">
        <v>2500</v>
      </c>
      <c r="F997" s="307">
        <f t="shared" si="16"/>
        <v>4.241313789359392</v>
      </c>
      <c r="G997" s="102" t="s">
        <v>789</v>
      </c>
      <c r="H997" s="45"/>
      <c r="I997" s="45" t="s">
        <v>42</v>
      </c>
      <c r="J997" s="224" t="s">
        <v>21</v>
      </c>
      <c r="K997" s="418" t="s">
        <v>821</v>
      </c>
      <c r="L997" s="308">
        <v>589.44000000000005</v>
      </c>
      <c r="M997" s="248"/>
    </row>
    <row r="998" spans="1:13" s="97" customFormat="1" ht="15.75">
      <c r="A998" s="286">
        <v>45351</v>
      </c>
      <c r="B998" s="411" t="s">
        <v>17</v>
      </c>
      <c r="C998" s="51" t="s">
        <v>38</v>
      </c>
      <c r="D998" s="316" t="s">
        <v>9</v>
      </c>
      <c r="E998" s="435">
        <v>2500</v>
      </c>
      <c r="F998" s="307">
        <f t="shared" si="16"/>
        <v>4.241313789359392</v>
      </c>
      <c r="G998" s="102" t="s">
        <v>790</v>
      </c>
      <c r="H998" s="45"/>
      <c r="I998" s="45" t="s">
        <v>243</v>
      </c>
      <c r="J998" s="224" t="s">
        <v>21</v>
      </c>
      <c r="K998" s="418" t="s">
        <v>821</v>
      </c>
      <c r="L998" s="308">
        <v>589.44000000000005</v>
      </c>
      <c r="M998" s="248"/>
    </row>
    <row r="999" spans="1:13" s="97" customFormat="1" ht="15.75">
      <c r="A999" s="286">
        <v>45351</v>
      </c>
      <c r="B999" s="196" t="s">
        <v>17</v>
      </c>
      <c r="C999" s="51" t="s">
        <v>38</v>
      </c>
      <c r="D999" s="316" t="s">
        <v>9</v>
      </c>
      <c r="E999" s="423">
        <v>2500</v>
      </c>
      <c r="F999" s="307">
        <f t="shared" si="16"/>
        <v>4.241313789359392</v>
      </c>
      <c r="G999" s="102" t="s">
        <v>791</v>
      </c>
      <c r="H999" s="45"/>
      <c r="I999" s="45" t="s">
        <v>14</v>
      </c>
      <c r="J999" s="224" t="s">
        <v>21</v>
      </c>
      <c r="K999" s="418" t="s">
        <v>821</v>
      </c>
      <c r="L999" s="308">
        <v>589.44000000000005</v>
      </c>
      <c r="M999" s="248"/>
    </row>
    <row r="1000" spans="1:13" s="97" customFormat="1" ht="15.75">
      <c r="A1000" s="286">
        <v>45351</v>
      </c>
      <c r="B1000" s="41" t="s">
        <v>43</v>
      </c>
      <c r="C1000" s="39" t="s">
        <v>53</v>
      </c>
      <c r="D1000" s="42" t="s">
        <v>8</v>
      </c>
      <c r="E1000" s="450">
        <v>2900</v>
      </c>
      <c r="F1000" s="307">
        <f t="shared" si="16"/>
        <v>4.9199239956568945</v>
      </c>
      <c r="G1000" s="102" t="s">
        <v>285</v>
      </c>
      <c r="H1000" s="231"/>
      <c r="I1000" s="93" t="s">
        <v>16</v>
      </c>
      <c r="J1000" s="224" t="s">
        <v>21</v>
      </c>
      <c r="K1000" s="418" t="s">
        <v>821</v>
      </c>
      <c r="L1000" s="308">
        <v>589.44000000000005</v>
      </c>
      <c r="M1000" s="248"/>
    </row>
    <row r="1001" spans="1:13" s="97" customFormat="1" ht="15.75">
      <c r="A1001" s="286">
        <v>45351</v>
      </c>
      <c r="B1001" s="41" t="s">
        <v>823</v>
      </c>
      <c r="C1001" s="39" t="s">
        <v>10</v>
      </c>
      <c r="D1001" s="42" t="s">
        <v>113</v>
      </c>
      <c r="E1001" s="450">
        <v>5000</v>
      </c>
      <c r="F1001" s="307">
        <f t="shared" si="16"/>
        <v>8.4826275787187839</v>
      </c>
      <c r="G1001" s="102" t="s">
        <v>286</v>
      </c>
      <c r="H1001" s="231"/>
      <c r="I1001" s="93" t="s">
        <v>16</v>
      </c>
      <c r="J1001" s="224" t="s">
        <v>21</v>
      </c>
      <c r="K1001" s="418" t="s">
        <v>821</v>
      </c>
      <c r="L1001" s="308">
        <v>589.44000000000005</v>
      </c>
      <c r="M1001" s="248"/>
    </row>
    <row r="1002" spans="1:13" s="97" customFormat="1" ht="15.75">
      <c r="A1002" s="306">
        <v>45351</v>
      </c>
      <c r="B1002" s="201" t="s">
        <v>43</v>
      </c>
      <c r="C1002" s="329" t="s">
        <v>53</v>
      </c>
      <c r="D1002" s="329" t="s">
        <v>8</v>
      </c>
      <c r="E1002" s="485">
        <v>10000</v>
      </c>
      <c r="F1002" s="307">
        <f t="shared" si="16"/>
        <v>16.965255157437568</v>
      </c>
      <c r="G1002" s="362" t="s">
        <v>453</v>
      </c>
      <c r="H1002" s="231"/>
      <c r="I1002" s="223" t="s">
        <v>15</v>
      </c>
      <c r="J1002" s="224" t="s">
        <v>21</v>
      </c>
      <c r="K1002" s="418" t="s">
        <v>821</v>
      </c>
      <c r="L1002" s="308">
        <v>589.44000000000005</v>
      </c>
      <c r="M1002" s="248"/>
    </row>
    <row r="1003" spans="1:13" s="97" customFormat="1" ht="15.75">
      <c r="A1003" s="306">
        <v>45351</v>
      </c>
      <c r="B1003" s="201" t="s">
        <v>44</v>
      </c>
      <c r="C1003" s="39" t="s">
        <v>272</v>
      </c>
      <c r="D1003" s="357" t="s">
        <v>8</v>
      </c>
      <c r="E1003" s="485">
        <v>8000</v>
      </c>
      <c r="F1003" s="307">
        <f t="shared" si="16"/>
        <v>13.572204125950053</v>
      </c>
      <c r="G1003" s="368" t="s">
        <v>276</v>
      </c>
      <c r="H1003" s="231"/>
      <c r="I1003" s="223" t="s">
        <v>15</v>
      </c>
      <c r="J1003" s="224" t="s">
        <v>21</v>
      </c>
      <c r="K1003" s="418" t="s">
        <v>821</v>
      </c>
      <c r="L1003" s="308">
        <v>589.44000000000005</v>
      </c>
      <c r="M1003" s="248"/>
    </row>
    <row r="1004" spans="1:13" s="97" customFormat="1" ht="15.75">
      <c r="A1004" s="286">
        <v>45351</v>
      </c>
      <c r="B1004" s="41" t="s">
        <v>43</v>
      </c>
      <c r="C1004" s="344" t="s">
        <v>53</v>
      </c>
      <c r="D1004" s="271" t="s">
        <v>7</v>
      </c>
      <c r="E1004" s="425">
        <v>1900</v>
      </c>
      <c r="F1004" s="307">
        <f t="shared" si="16"/>
        <v>3.2233984799131377</v>
      </c>
      <c r="G1004" s="45" t="s">
        <v>59</v>
      </c>
      <c r="H1004" s="257"/>
      <c r="I1004" s="232" t="s">
        <v>13</v>
      </c>
      <c r="J1004" s="224" t="s">
        <v>21</v>
      </c>
      <c r="K1004" s="418" t="s">
        <v>821</v>
      </c>
      <c r="L1004" s="308">
        <v>589.44000000000005</v>
      </c>
      <c r="M1004" s="248"/>
    </row>
    <row r="1005" spans="1:13" s="97" customFormat="1" ht="15.75">
      <c r="A1005" s="286">
        <v>45351</v>
      </c>
      <c r="B1005" s="230" t="s">
        <v>823</v>
      </c>
      <c r="C1005" s="287" t="s">
        <v>10</v>
      </c>
      <c r="D1005" s="42" t="s">
        <v>113</v>
      </c>
      <c r="E1005" s="425">
        <v>5000</v>
      </c>
      <c r="F1005" s="307">
        <f t="shared" si="16"/>
        <v>8.4826275787187839</v>
      </c>
      <c r="G1005" s="45" t="s">
        <v>806</v>
      </c>
      <c r="H1005" s="257"/>
      <c r="I1005" s="232" t="s">
        <v>13</v>
      </c>
      <c r="J1005" s="224" t="s">
        <v>21</v>
      </c>
      <c r="K1005" s="418" t="s">
        <v>821</v>
      </c>
      <c r="L1005" s="308">
        <v>589.44000000000005</v>
      </c>
      <c r="M1005" s="248"/>
    </row>
    <row r="1006" spans="1:13" s="97" customFormat="1" ht="15.75">
      <c r="A1006" s="286">
        <v>45351</v>
      </c>
      <c r="B1006" s="339" t="s">
        <v>823</v>
      </c>
      <c r="C1006" s="417" t="s">
        <v>10</v>
      </c>
      <c r="D1006" s="42" t="s">
        <v>113</v>
      </c>
      <c r="E1006" s="425">
        <v>5000</v>
      </c>
      <c r="F1006" s="307">
        <f t="shared" si="16"/>
        <v>8.4826275787187839</v>
      </c>
      <c r="G1006" s="45" t="s">
        <v>807</v>
      </c>
      <c r="H1006" s="257"/>
      <c r="I1006" s="232" t="s">
        <v>13</v>
      </c>
      <c r="J1006" s="224" t="s">
        <v>21</v>
      </c>
      <c r="K1006" s="418" t="s">
        <v>821</v>
      </c>
      <c r="L1006" s="308">
        <v>589.44000000000005</v>
      </c>
      <c r="M1006" s="248"/>
    </row>
    <row r="1007" spans="1:13" s="97" customFormat="1" ht="15.75">
      <c r="A1007" s="286">
        <v>45351</v>
      </c>
      <c r="B1007" s="41" t="s">
        <v>53</v>
      </c>
      <c r="C1007" s="39" t="s">
        <v>53</v>
      </c>
      <c r="D1007" s="42" t="s">
        <v>6</v>
      </c>
      <c r="E1007" s="441">
        <v>1900</v>
      </c>
      <c r="F1007" s="307">
        <f t="shared" si="16"/>
        <v>3.2233984799131377</v>
      </c>
      <c r="G1007" s="37" t="s">
        <v>60</v>
      </c>
      <c r="H1007" s="383"/>
      <c r="I1007" s="36" t="s">
        <v>74</v>
      </c>
      <c r="J1007" s="224" t="s">
        <v>21</v>
      </c>
      <c r="K1007" s="418" t="s">
        <v>821</v>
      </c>
      <c r="L1007" s="308">
        <v>589.44000000000005</v>
      </c>
      <c r="M1007" s="248"/>
    </row>
    <row r="1008" spans="1:13" s="97" customFormat="1" ht="15.75">
      <c r="A1008" s="286">
        <v>45351</v>
      </c>
      <c r="B1008" s="41" t="s">
        <v>43</v>
      </c>
      <c r="C1008" s="39" t="s">
        <v>53</v>
      </c>
      <c r="D1008" s="42" t="s">
        <v>6</v>
      </c>
      <c r="E1008" s="425">
        <v>1500</v>
      </c>
      <c r="F1008" s="307">
        <f t="shared" si="16"/>
        <v>2.5447882736156351</v>
      </c>
      <c r="G1008" s="333" t="s">
        <v>127</v>
      </c>
      <c r="H1008" s="258"/>
      <c r="I1008" s="231" t="s">
        <v>11</v>
      </c>
      <c r="J1008" s="224" t="s">
        <v>21</v>
      </c>
      <c r="K1008" s="418" t="s">
        <v>821</v>
      </c>
      <c r="L1008" s="308">
        <v>589.44000000000005</v>
      </c>
      <c r="M1008" s="248"/>
    </row>
    <row r="1009" spans="1:13" s="97" customFormat="1" ht="15.75">
      <c r="A1009" s="286">
        <v>45351</v>
      </c>
      <c r="B1009" s="41" t="s">
        <v>43</v>
      </c>
      <c r="C1009" s="39" t="s">
        <v>53</v>
      </c>
      <c r="D1009" s="42" t="s">
        <v>9</v>
      </c>
      <c r="E1009" s="425">
        <v>1900</v>
      </c>
      <c r="F1009" s="307">
        <f t="shared" si="16"/>
        <v>3.2233984799131377</v>
      </c>
      <c r="G1009" s="333" t="s">
        <v>256</v>
      </c>
      <c r="H1009" s="258"/>
      <c r="I1009" s="231" t="s">
        <v>243</v>
      </c>
      <c r="J1009" s="224" t="s">
        <v>21</v>
      </c>
      <c r="K1009" s="418" t="s">
        <v>821</v>
      </c>
      <c r="L1009" s="308">
        <v>589.44000000000005</v>
      </c>
      <c r="M1009" s="248"/>
    </row>
    <row r="1010" spans="1:13" s="97" customFormat="1" ht="15.75" customHeight="1">
      <c r="A1010" s="286">
        <v>45351</v>
      </c>
      <c r="B1010" s="253" t="s">
        <v>282</v>
      </c>
      <c r="C1010" s="225" t="s">
        <v>143</v>
      </c>
      <c r="D1010" s="351" t="s">
        <v>9</v>
      </c>
      <c r="E1010" s="428">
        <v>0</v>
      </c>
      <c r="F1010" s="307">
        <f>'Data February'!E601/L1010</f>
        <v>5.9378393051031484</v>
      </c>
      <c r="G1010" s="37" t="s">
        <v>281</v>
      </c>
      <c r="H1010" s="259"/>
      <c r="I1010" s="223" t="s">
        <v>287</v>
      </c>
      <c r="J1010" s="224" t="s">
        <v>21</v>
      </c>
      <c r="K1010" s="418" t="s">
        <v>821</v>
      </c>
      <c r="L1010" s="308">
        <v>589.44000000000005</v>
      </c>
      <c r="M1010" s="248"/>
    </row>
    <row r="1011" spans="1:13" s="97" customFormat="1" ht="15.75" customHeight="1">
      <c r="A1011" s="286">
        <v>45351</v>
      </c>
      <c r="B1011" s="253" t="s">
        <v>280</v>
      </c>
      <c r="C1011" s="225" t="s">
        <v>143</v>
      </c>
      <c r="D1011" s="351" t="s">
        <v>9</v>
      </c>
      <c r="E1011" s="428">
        <v>21271</v>
      </c>
      <c r="F1011" s="307">
        <f>'Data February'!E602/L1011</f>
        <v>2.0358306188925082</v>
      </c>
      <c r="G1011" s="37" t="s">
        <v>281</v>
      </c>
      <c r="H1011" s="259"/>
      <c r="I1011" s="223" t="s">
        <v>144</v>
      </c>
      <c r="J1011" s="224" t="s">
        <v>21</v>
      </c>
      <c r="K1011" s="418" t="s">
        <v>821</v>
      </c>
      <c r="L1011" s="308">
        <v>589.44000000000005</v>
      </c>
      <c r="M1011" s="248"/>
    </row>
    <row r="1012" spans="1:13" ht="15.75" customHeight="1">
      <c r="A1012" s="286">
        <v>45351</v>
      </c>
      <c r="B1012" s="253" t="s">
        <v>283</v>
      </c>
      <c r="C1012" s="225" t="s">
        <v>143</v>
      </c>
      <c r="D1012" s="351" t="s">
        <v>9</v>
      </c>
      <c r="E1012" s="428">
        <v>41739</v>
      </c>
      <c r="F1012" s="307">
        <f>'Data February'!E603/L1012</f>
        <v>3.3082247557003255</v>
      </c>
      <c r="G1012" s="37" t="s">
        <v>281</v>
      </c>
      <c r="H1012" s="259"/>
      <c r="I1012" s="223" t="s">
        <v>52</v>
      </c>
      <c r="J1012" s="224" t="s">
        <v>21</v>
      </c>
      <c r="K1012" s="418" t="s">
        <v>821</v>
      </c>
      <c r="L1012" s="308">
        <v>589.44000000000005</v>
      </c>
      <c r="M1012" s="248"/>
    </row>
    <row r="1013" spans="1:13" s="97" customFormat="1" ht="15.75">
      <c r="A1013" s="286">
        <v>45351</v>
      </c>
      <c r="B1013" s="41" t="s">
        <v>43</v>
      </c>
      <c r="C1013" s="39" t="s">
        <v>53</v>
      </c>
      <c r="D1013" s="42" t="s">
        <v>5</v>
      </c>
      <c r="E1013" s="426">
        <v>2400</v>
      </c>
      <c r="F1013" s="307">
        <f t="shared" ref="F1013:F1038" si="17">E1013/L1013</f>
        <v>4.0716612377850163</v>
      </c>
      <c r="G1013" s="333" t="s">
        <v>56</v>
      </c>
      <c r="H1013" s="285"/>
      <c r="I1013" s="223" t="s">
        <v>42</v>
      </c>
      <c r="J1013" s="224" t="s">
        <v>21</v>
      </c>
      <c r="K1013" s="418" t="s">
        <v>821</v>
      </c>
      <c r="L1013" s="308">
        <v>589.44000000000005</v>
      </c>
      <c r="M1013" s="248"/>
    </row>
    <row r="1014" spans="1:13" s="97" customFormat="1" ht="15.75">
      <c r="A1014" s="286">
        <v>45351</v>
      </c>
      <c r="B1014" s="41" t="s">
        <v>100</v>
      </c>
      <c r="C1014" s="39" t="s">
        <v>82</v>
      </c>
      <c r="D1014" s="42" t="s">
        <v>9</v>
      </c>
      <c r="E1014" s="488">
        <v>500</v>
      </c>
      <c r="F1014" s="307">
        <f t="shared" si="17"/>
        <v>0.84826275787187833</v>
      </c>
      <c r="G1014" s="45" t="s">
        <v>55</v>
      </c>
      <c r="H1014" s="257"/>
      <c r="I1014" s="231" t="s">
        <v>14</v>
      </c>
      <c r="J1014" s="224" t="s">
        <v>21</v>
      </c>
      <c r="K1014" s="418" t="s">
        <v>821</v>
      </c>
      <c r="L1014" s="308">
        <v>589.44000000000005</v>
      </c>
      <c r="M1014" s="248"/>
    </row>
    <row r="1015" spans="1:13" s="97" customFormat="1" ht="15.75">
      <c r="A1015" s="286">
        <v>45351</v>
      </c>
      <c r="B1015" s="41" t="s">
        <v>100</v>
      </c>
      <c r="C1015" s="39" t="s">
        <v>82</v>
      </c>
      <c r="D1015" s="42" t="s">
        <v>9</v>
      </c>
      <c r="E1015" s="438">
        <v>600</v>
      </c>
      <c r="F1015" s="307">
        <f t="shared" si="17"/>
        <v>1.0179153094462541</v>
      </c>
      <c r="G1015" s="45" t="s">
        <v>55</v>
      </c>
      <c r="H1015" s="257"/>
      <c r="I1015" s="231" t="s">
        <v>14</v>
      </c>
      <c r="J1015" s="224" t="s">
        <v>21</v>
      </c>
      <c r="K1015" s="418" t="s">
        <v>821</v>
      </c>
      <c r="L1015" s="308">
        <v>589.44000000000005</v>
      </c>
      <c r="M1015" s="248"/>
    </row>
    <row r="1016" spans="1:13" s="97" customFormat="1" ht="15.75">
      <c r="A1016" s="286">
        <v>45351</v>
      </c>
      <c r="B1016" s="318" t="s">
        <v>100</v>
      </c>
      <c r="C1016" s="39" t="s">
        <v>82</v>
      </c>
      <c r="D1016" s="42" t="s">
        <v>9</v>
      </c>
      <c r="E1016" s="487">
        <v>500</v>
      </c>
      <c r="F1016" s="307">
        <f t="shared" si="17"/>
        <v>0.84826275787187833</v>
      </c>
      <c r="G1016" s="45" t="s">
        <v>55</v>
      </c>
      <c r="H1016" s="257"/>
      <c r="I1016" s="231" t="s">
        <v>14</v>
      </c>
      <c r="J1016" s="224" t="s">
        <v>21</v>
      </c>
      <c r="K1016" s="418" t="s">
        <v>821</v>
      </c>
      <c r="L1016" s="308">
        <v>589.44000000000005</v>
      </c>
      <c r="M1016" s="248"/>
    </row>
    <row r="1017" spans="1:13" s="97" customFormat="1" ht="15.75">
      <c r="A1017" s="286">
        <v>45351</v>
      </c>
      <c r="B1017" s="41" t="s">
        <v>100</v>
      </c>
      <c r="C1017" s="39" t="s">
        <v>82</v>
      </c>
      <c r="D1017" s="42" t="s">
        <v>9</v>
      </c>
      <c r="E1017" s="425">
        <v>600</v>
      </c>
      <c r="F1017" s="307">
        <f t="shared" si="17"/>
        <v>1.0179153094462541</v>
      </c>
      <c r="G1017" s="45" t="s">
        <v>55</v>
      </c>
      <c r="H1017" s="257"/>
      <c r="I1017" s="231" t="s">
        <v>14</v>
      </c>
      <c r="J1017" s="224" t="s">
        <v>21</v>
      </c>
      <c r="K1017" s="418" t="s">
        <v>821</v>
      </c>
      <c r="L1017" s="308">
        <v>589.44000000000005</v>
      </c>
      <c r="M1017" s="248"/>
    </row>
    <row r="1018" spans="1:13" s="97" customFormat="1" ht="15.75">
      <c r="A1018" s="286">
        <v>45351</v>
      </c>
      <c r="B1018" s="41" t="s">
        <v>43</v>
      </c>
      <c r="C1018" s="39" t="s">
        <v>53</v>
      </c>
      <c r="D1018" s="42" t="s">
        <v>9</v>
      </c>
      <c r="E1018" s="450">
        <v>3400</v>
      </c>
      <c r="F1018" s="307">
        <f t="shared" si="17"/>
        <v>5.7681867535287727</v>
      </c>
      <c r="G1018" s="45" t="s">
        <v>55</v>
      </c>
      <c r="H1018" s="257"/>
      <c r="I1018" s="231" t="s">
        <v>14</v>
      </c>
      <c r="J1018" s="224" t="s">
        <v>21</v>
      </c>
      <c r="K1018" s="418" t="s">
        <v>821</v>
      </c>
      <c r="L1018" s="308">
        <v>589.44000000000005</v>
      </c>
      <c r="M1018" s="248"/>
    </row>
    <row r="1019" spans="1:13" s="97" customFormat="1" ht="15.75">
      <c r="A1019" s="286">
        <v>45351</v>
      </c>
      <c r="B1019" s="41" t="s">
        <v>430</v>
      </c>
      <c r="C1019" s="39" t="s">
        <v>246</v>
      </c>
      <c r="D1019" s="42" t="s">
        <v>9</v>
      </c>
      <c r="E1019" s="450">
        <v>45000</v>
      </c>
      <c r="F1019" s="307">
        <f t="shared" si="17"/>
        <v>76.343648208469048</v>
      </c>
      <c r="G1019" s="45" t="s">
        <v>259</v>
      </c>
      <c r="H1019" s="257"/>
      <c r="I1019" s="231" t="s">
        <v>14</v>
      </c>
      <c r="J1019" s="224" t="s">
        <v>21</v>
      </c>
      <c r="K1019" s="418" t="s">
        <v>821</v>
      </c>
      <c r="L1019" s="308">
        <v>589.44000000000005</v>
      </c>
      <c r="M1019" s="248"/>
    </row>
    <row r="1020" spans="1:13" s="97" customFormat="1" ht="15.75">
      <c r="A1020" s="304">
        <v>45351</v>
      </c>
      <c r="B1020" s="41" t="s">
        <v>43</v>
      </c>
      <c r="C1020" s="39" t="s">
        <v>53</v>
      </c>
      <c r="D1020" s="42" t="s">
        <v>5</v>
      </c>
      <c r="E1020" s="276">
        <v>2600</v>
      </c>
      <c r="F1020" s="307">
        <f t="shared" si="17"/>
        <v>4.4109663409337676</v>
      </c>
      <c r="G1020" s="333" t="s">
        <v>58</v>
      </c>
      <c r="H1020" s="285"/>
      <c r="I1020" s="232" t="s">
        <v>12</v>
      </c>
      <c r="J1020" s="224" t="s">
        <v>21</v>
      </c>
      <c r="K1020" s="418" t="s">
        <v>821</v>
      </c>
      <c r="L1020" s="308">
        <v>589.44000000000005</v>
      </c>
      <c r="M1020" s="248"/>
    </row>
    <row r="1021" spans="1:13" s="97" customFormat="1" ht="15.75">
      <c r="A1021" s="286">
        <v>45351</v>
      </c>
      <c r="B1021" s="41" t="s">
        <v>398</v>
      </c>
      <c r="C1021" s="39" t="s">
        <v>53</v>
      </c>
      <c r="D1021" s="271" t="s">
        <v>5</v>
      </c>
      <c r="E1021" s="425">
        <v>4000</v>
      </c>
      <c r="F1021" s="307">
        <f t="shared" si="17"/>
        <v>6.7861020629750266</v>
      </c>
      <c r="G1021" s="333" t="s">
        <v>394</v>
      </c>
      <c r="H1021" s="270">
        <v>7</v>
      </c>
      <c r="I1021" s="231" t="s">
        <v>24</v>
      </c>
      <c r="J1021" s="224" t="s">
        <v>21</v>
      </c>
      <c r="K1021" s="418" t="s">
        <v>821</v>
      </c>
      <c r="L1021" s="308">
        <v>589.44000000000005</v>
      </c>
      <c r="M1021" s="248"/>
    </row>
    <row r="1022" spans="1:13" s="97" customFormat="1" ht="15.75">
      <c r="A1022" s="286">
        <v>45351</v>
      </c>
      <c r="B1022" s="41" t="s">
        <v>399</v>
      </c>
      <c r="C1022" s="39" t="s">
        <v>53</v>
      </c>
      <c r="D1022" s="271" t="s">
        <v>5</v>
      </c>
      <c r="E1022" s="425">
        <v>4000</v>
      </c>
      <c r="F1022" s="307">
        <f t="shared" si="17"/>
        <v>6.7861020629750266</v>
      </c>
      <c r="G1022" s="333" t="s">
        <v>401</v>
      </c>
      <c r="H1022" s="270">
        <v>7</v>
      </c>
      <c r="I1022" s="231" t="s">
        <v>24</v>
      </c>
      <c r="J1022" s="224" t="s">
        <v>21</v>
      </c>
      <c r="K1022" s="418" t="s">
        <v>821</v>
      </c>
      <c r="L1022" s="308">
        <v>589.44000000000005</v>
      </c>
      <c r="M1022" s="248"/>
    </row>
    <row r="1023" spans="1:13" s="97" customFormat="1" ht="15.75">
      <c r="A1023" s="286">
        <v>45351</v>
      </c>
      <c r="B1023" s="41" t="s">
        <v>400</v>
      </c>
      <c r="C1023" s="36" t="s">
        <v>53</v>
      </c>
      <c r="D1023" s="42" t="s">
        <v>5</v>
      </c>
      <c r="E1023" s="425">
        <v>2000</v>
      </c>
      <c r="F1023" s="307">
        <f t="shared" si="17"/>
        <v>3.3930510314875133</v>
      </c>
      <c r="G1023" s="333" t="s">
        <v>394</v>
      </c>
      <c r="H1023" s="270">
        <v>7</v>
      </c>
      <c r="I1023" s="231" t="s">
        <v>24</v>
      </c>
      <c r="J1023" s="224" t="s">
        <v>21</v>
      </c>
      <c r="K1023" s="418" t="s">
        <v>821</v>
      </c>
      <c r="L1023" s="308">
        <v>589.44000000000005</v>
      </c>
      <c r="M1023" s="248"/>
    </row>
    <row r="1024" spans="1:13" s="97" customFormat="1" ht="15.75">
      <c r="A1024" s="286">
        <v>45350</v>
      </c>
      <c r="B1024" s="41" t="s">
        <v>325</v>
      </c>
      <c r="C1024" s="39" t="s">
        <v>53</v>
      </c>
      <c r="D1024" s="42" t="s">
        <v>5</v>
      </c>
      <c r="E1024" s="281">
        <v>4000</v>
      </c>
      <c r="F1024" s="307">
        <f t="shared" si="17"/>
        <v>6.7861020629750266</v>
      </c>
      <c r="G1024" s="333" t="s">
        <v>321</v>
      </c>
      <c r="H1024" s="261"/>
      <c r="I1024" s="45" t="s">
        <v>290</v>
      </c>
      <c r="J1024" s="224" t="s">
        <v>21</v>
      </c>
      <c r="K1024" s="418" t="s">
        <v>821</v>
      </c>
      <c r="L1024" s="308">
        <v>589.44000000000005</v>
      </c>
      <c r="M1024" s="207"/>
    </row>
    <row r="1025" spans="1:13" s="97" customFormat="1" ht="15.75">
      <c r="A1025" s="286">
        <v>45351</v>
      </c>
      <c r="B1025" s="41" t="s">
        <v>43</v>
      </c>
      <c r="C1025" s="39" t="s">
        <v>53</v>
      </c>
      <c r="D1025" s="42" t="s">
        <v>5</v>
      </c>
      <c r="E1025" s="425">
        <v>2200</v>
      </c>
      <c r="F1025" s="307">
        <f t="shared" si="17"/>
        <v>3.7323561346362646</v>
      </c>
      <c r="G1025" s="333" t="s">
        <v>394</v>
      </c>
      <c r="H1025" s="270">
        <v>7</v>
      </c>
      <c r="I1025" s="231" t="s">
        <v>24</v>
      </c>
      <c r="J1025" s="224" t="s">
        <v>21</v>
      </c>
      <c r="K1025" s="418" t="s">
        <v>821</v>
      </c>
      <c r="L1025" s="308">
        <v>589.44000000000005</v>
      </c>
      <c r="M1025" s="248"/>
    </row>
    <row r="1026" spans="1:13" s="97" customFormat="1" ht="15.75">
      <c r="A1026" s="286">
        <v>45351</v>
      </c>
      <c r="B1026" s="41" t="s">
        <v>44</v>
      </c>
      <c r="C1026" s="39" t="s">
        <v>272</v>
      </c>
      <c r="D1026" s="42" t="s">
        <v>5</v>
      </c>
      <c r="E1026" s="425">
        <v>5000</v>
      </c>
      <c r="F1026" s="307">
        <f t="shared" si="17"/>
        <v>8.4826275787187839</v>
      </c>
      <c r="G1026" s="333" t="s">
        <v>394</v>
      </c>
      <c r="H1026" s="270">
        <v>7</v>
      </c>
      <c r="I1026" s="231" t="s">
        <v>24</v>
      </c>
      <c r="J1026" s="224" t="s">
        <v>21</v>
      </c>
      <c r="K1026" s="418" t="s">
        <v>821</v>
      </c>
      <c r="L1026" s="308">
        <v>589.44000000000005</v>
      </c>
      <c r="M1026" s="248"/>
    </row>
    <row r="1027" spans="1:13" s="97" customFormat="1" ht="15.75">
      <c r="A1027" s="286">
        <v>45351</v>
      </c>
      <c r="B1027" s="41" t="s">
        <v>342</v>
      </c>
      <c r="C1027" s="39" t="s">
        <v>105</v>
      </c>
      <c r="D1027" s="42" t="s">
        <v>5</v>
      </c>
      <c r="E1027" s="425">
        <v>2000</v>
      </c>
      <c r="F1027" s="307">
        <f t="shared" si="17"/>
        <v>3.3930510314875133</v>
      </c>
      <c r="G1027" s="333" t="s">
        <v>57</v>
      </c>
      <c r="H1027" s="270">
        <v>7</v>
      </c>
      <c r="I1027" s="231" t="s">
        <v>24</v>
      </c>
      <c r="J1027" s="224" t="s">
        <v>21</v>
      </c>
      <c r="K1027" s="418" t="s">
        <v>821</v>
      </c>
      <c r="L1027" s="308">
        <v>589.44000000000005</v>
      </c>
      <c r="M1027" s="248"/>
    </row>
    <row r="1028" spans="1:13" s="97" customFormat="1" ht="15.75">
      <c r="A1028" s="286">
        <v>45351</v>
      </c>
      <c r="B1028" s="41" t="s">
        <v>823</v>
      </c>
      <c r="C1028" s="329" t="s">
        <v>10</v>
      </c>
      <c r="D1028" s="42" t="s">
        <v>113</v>
      </c>
      <c r="E1028" s="425">
        <v>5000</v>
      </c>
      <c r="F1028" s="307">
        <f t="shared" si="17"/>
        <v>8.4826275787187839</v>
      </c>
      <c r="G1028" s="333" t="s">
        <v>57</v>
      </c>
      <c r="H1028" s="270">
        <v>7</v>
      </c>
      <c r="I1028" s="231" t="s">
        <v>24</v>
      </c>
      <c r="J1028" s="224" t="s">
        <v>21</v>
      </c>
      <c r="K1028" s="418" t="s">
        <v>821</v>
      </c>
      <c r="L1028" s="308">
        <v>589.44000000000005</v>
      </c>
      <c r="M1028" s="248"/>
    </row>
    <row r="1029" spans="1:13" s="97" customFormat="1" ht="15.75" customHeight="1">
      <c r="A1029" s="286">
        <v>45351</v>
      </c>
      <c r="B1029" s="41" t="s">
        <v>43</v>
      </c>
      <c r="C1029" s="39" t="s">
        <v>53</v>
      </c>
      <c r="D1029" s="309" t="s">
        <v>6</v>
      </c>
      <c r="E1029" s="280">
        <v>2000</v>
      </c>
      <c r="F1029" s="307">
        <f t="shared" si="17"/>
        <v>3.3930510314875133</v>
      </c>
      <c r="G1029" s="361" t="s">
        <v>90</v>
      </c>
      <c r="H1029" s="403"/>
      <c r="I1029" s="232" t="s">
        <v>54</v>
      </c>
      <c r="J1029" s="224" t="s">
        <v>21</v>
      </c>
      <c r="K1029" s="418" t="s">
        <v>821</v>
      </c>
      <c r="L1029" s="308">
        <v>589.44000000000005</v>
      </c>
      <c r="M1029" s="248"/>
    </row>
    <row r="1030" spans="1:13" s="97" customFormat="1" ht="15.75" customHeight="1">
      <c r="A1030" s="286">
        <v>45351</v>
      </c>
      <c r="B1030" s="41" t="s">
        <v>43</v>
      </c>
      <c r="C1030" s="39" t="s">
        <v>53</v>
      </c>
      <c r="D1030" s="82" t="s">
        <v>6</v>
      </c>
      <c r="E1030" s="280">
        <v>1200</v>
      </c>
      <c r="F1030" s="307">
        <f t="shared" si="17"/>
        <v>2.0358306188925082</v>
      </c>
      <c r="G1030" s="51" t="s">
        <v>156</v>
      </c>
      <c r="H1030" s="386"/>
      <c r="I1030" s="93" t="s">
        <v>257</v>
      </c>
      <c r="J1030" s="224" t="s">
        <v>21</v>
      </c>
      <c r="K1030" s="418" t="s">
        <v>821</v>
      </c>
      <c r="L1030" s="308">
        <v>589.44000000000005</v>
      </c>
      <c r="M1030" s="207"/>
    </row>
    <row r="1031" spans="1:13" s="97" customFormat="1" ht="15.75">
      <c r="A1031" s="286">
        <v>45351</v>
      </c>
      <c r="B1031" s="41" t="s">
        <v>43</v>
      </c>
      <c r="C1031" s="39" t="s">
        <v>53</v>
      </c>
      <c r="D1031" s="82" t="s">
        <v>5</v>
      </c>
      <c r="E1031" s="445">
        <v>1950</v>
      </c>
      <c r="F1031" s="307">
        <f t="shared" si="17"/>
        <v>3.3082247557003255</v>
      </c>
      <c r="G1031" s="364" t="s">
        <v>808</v>
      </c>
      <c r="H1031" s="381"/>
      <c r="I1031" s="36" t="s">
        <v>122</v>
      </c>
      <c r="J1031" s="224" t="s">
        <v>21</v>
      </c>
      <c r="K1031" s="418" t="s">
        <v>821</v>
      </c>
      <c r="L1031" s="308">
        <v>589.44000000000005</v>
      </c>
      <c r="M1031" s="207"/>
    </row>
    <row r="1032" spans="1:13" s="97" customFormat="1" ht="15.75" customHeight="1">
      <c r="A1032" s="286">
        <v>45351</v>
      </c>
      <c r="B1032" s="338" t="s">
        <v>44</v>
      </c>
      <c r="C1032" s="39" t="s">
        <v>272</v>
      </c>
      <c r="D1032" s="82" t="s">
        <v>5</v>
      </c>
      <c r="E1032" s="439">
        <v>3000</v>
      </c>
      <c r="F1032" s="307">
        <f t="shared" si="17"/>
        <v>5.0895765472312702</v>
      </c>
      <c r="G1032" s="361" t="s">
        <v>331</v>
      </c>
      <c r="H1032" s="387"/>
      <c r="I1032" s="93" t="s">
        <v>289</v>
      </c>
      <c r="J1032" s="224" t="s">
        <v>21</v>
      </c>
      <c r="K1032" s="418" t="s">
        <v>821</v>
      </c>
      <c r="L1032" s="308">
        <v>589.44000000000005</v>
      </c>
      <c r="M1032" s="207"/>
    </row>
    <row r="1033" spans="1:13" s="97" customFormat="1" ht="15.75" customHeight="1">
      <c r="A1033" s="286">
        <v>45351</v>
      </c>
      <c r="B1033" s="41" t="s">
        <v>245</v>
      </c>
      <c r="C1033" s="39" t="s">
        <v>53</v>
      </c>
      <c r="D1033" s="82" t="s">
        <v>5</v>
      </c>
      <c r="E1033" s="439">
        <v>2500</v>
      </c>
      <c r="F1033" s="307">
        <f t="shared" si="17"/>
        <v>4.241313789359392</v>
      </c>
      <c r="G1033" s="361" t="s">
        <v>335</v>
      </c>
      <c r="H1033" s="262"/>
      <c r="I1033" s="93" t="s">
        <v>289</v>
      </c>
      <c r="J1033" s="224" t="s">
        <v>21</v>
      </c>
      <c r="K1033" s="418" t="s">
        <v>821</v>
      </c>
      <c r="L1033" s="308">
        <v>589.44000000000005</v>
      </c>
      <c r="M1033" s="207"/>
    </row>
    <row r="1034" spans="1:13" s="97" customFormat="1" ht="15.75" customHeight="1">
      <c r="A1034" s="286">
        <v>45351</v>
      </c>
      <c r="B1034" s="41" t="s">
        <v>43</v>
      </c>
      <c r="C1034" s="39" t="s">
        <v>53</v>
      </c>
      <c r="D1034" s="82" t="s">
        <v>5</v>
      </c>
      <c r="E1034" s="439">
        <v>1200</v>
      </c>
      <c r="F1034" s="307">
        <f t="shared" si="17"/>
        <v>2.0358306188925082</v>
      </c>
      <c r="G1034" s="361" t="s">
        <v>331</v>
      </c>
      <c r="H1034" s="261"/>
      <c r="I1034" s="90" t="s">
        <v>289</v>
      </c>
      <c r="J1034" s="224" t="s">
        <v>21</v>
      </c>
      <c r="K1034" s="418" t="s">
        <v>821</v>
      </c>
      <c r="L1034" s="308">
        <v>589.44000000000005</v>
      </c>
      <c r="M1034" s="207"/>
    </row>
    <row r="1035" spans="1:13" s="97" customFormat="1" ht="15.75" customHeight="1">
      <c r="A1035" s="286">
        <v>45351</v>
      </c>
      <c r="B1035" s="41" t="s">
        <v>326</v>
      </c>
      <c r="C1035" s="39" t="s">
        <v>53</v>
      </c>
      <c r="D1035" s="82" t="s">
        <v>5</v>
      </c>
      <c r="E1035" s="439">
        <v>4000</v>
      </c>
      <c r="F1035" s="307">
        <f t="shared" si="17"/>
        <v>6.7861020629750266</v>
      </c>
      <c r="G1035" s="361" t="s">
        <v>321</v>
      </c>
      <c r="H1035" s="261"/>
      <c r="I1035" s="45" t="s">
        <v>290</v>
      </c>
      <c r="J1035" s="224" t="s">
        <v>21</v>
      </c>
      <c r="K1035" s="418" t="s">
        <v>821</v>
      </c>
      <c r="L1035" s="308">
        <v>589.44000000000005</v>
      </c>
      <c r="M1035" s="207"/>
    </row>
    <row r="1036" spans="1:13" s="97" customFormat="1" ht="15.75">
      <c r="A1036" s="286">
        <v>45351</v>
      </c>
      <c r="B1036" s="41" t="s">
        <v>327</v>
      </c>
      <c r="C1036" s="39" t="s">
        <v>53</v>
      </c>
      <c r="D1036" s="82" t="s">
        <v>5</v>
      </c>
      <c r="E1036" s="439">
        <v>1300</v>
      </c>
      <c r="F1036" s="307">
        <f t="shared" si="17"/>
        <v>2.2054831704668838</v>
      </c>
      <c r="G1036" s="361" t="s">
        <v>328</v>
      </c>
      <c r="H1036" s="261"/>
      <c r="I1036" s="45" t="s">
        <v>290</v>
      </c>
      <c r="J1036" s="224" t="s">
        <v>21</v>
      </c>
      <c r="K1036" s="418" t="s">
        <v>821</v>
      </c>
      <c r="L1036" s="308">
        <v>589.44000000000005</v>
      </c>
      <c r="M1036" s="207"/>
    </row>
    <row r="1037" spans="1:13" s="97" customFormat="1" ht="15.75" customHeight="1">
      <c r="A1037" s="286">
        <v>45351</v>
      </c>
      <c r="B1037" s="41" t="s">
        <v>43</v>
      </c>
      <c r="C1037" s="39" t="s">
        <v>53</v>
      </c>
      <c r="D1037" s="82" t="s">
        <v>5</v>
      </c>
      <c r="E1037" s="439">
        <v>1200</v>
      </c>
      <c r="F1037" s="307">
        <f t="shared" si="17"/>
        <v>2.0358306188925082</v>
      </c>
      <c r="G1037" s="361" t="s">
        <v>321</v>
      </c>
      <c r="H1037" s="261"/>
      <c r="I1037" s="45" t="s">
        <v>290</v>
      </c>
      <c r="J1037" s="224" t="s">
        <v>21</v>
      </c>
      <c r="K1037" s="418" t="s">
        <v>821</v>
      </c>
      <c r="L1037" s="308">
        <v>589.44000000000005</v>
      </c>
      <c r="M1037" s="207"/>
    </row>
    <row r="1038" spans="1:13" s="97" customFormat="1" ht="15.75" customHeight="1">
      <c r="A1038" s="286">
        <v>45351</v>
      </c>
      <c r="B1038" s="41" t="s">
        <v>44</v>
      </c>
      <c r="C1038" s="39" t="s">
        <v>272</v>
      </c>
      <c r="D1038" s="82" t="s">
        <v>5</v>
      </c>
      <c r="E1038" s="439">
        <v>3000</v>
      </c>
      <c r="F1038" s="307">
        <f t="shared" si="17"/>
        <v>5.0895765472312702</v>
      </c>
      <c r="G1038" s="361" t="s">
        <v>321</v>
      </c>
      <c r="H1038" s="261"/>
      <c r="I1038" s="45" t="s">
        <v>290</v>
      </c>
      <c r="J1038" s="224" t="s">
        <v>21</v>
      </c>
      <c r="K1038" s="418" t="s">
        <v>821</v>
      </c>
      <c r="L1038" s="308">
        <v>589.44000000000005</v>
      </c>
      <c r="M1038" s="207"/>
    </row>
    <row r="1039" spans="1:13" s="97" customFormat="1" ht="15.75">
      <c r="A1039" s="286"/>
      <c r="B1039" s="196"/>
      <c r="C1039" s="208"/>
      <c r="D1039" s="213"/>
      <c r="E1039" s="459"/>
      <c r="F1039" s="226"/>
      <c r="G1039" s="37"/>
      <c r="H1039" s="261"/>
      <c r="I1039" s="93"/>
      <c r="J1039" s="205"/>
      <c r="K1039" s="312"/>
      <c r="L1039" s="206"/>
      <c r="M1039" s="207"/>
    </row>
    <row r="1040" spans="1:13" s="97" customFormat="1" ht="15.75">
      <c r="A1040" s="286"/>
      <c r="B1040" s="228"/>
      <c r="C1040" s="214"/>
      <c r="D1040" s="213"/>
      <c r="E1040" s="455"/>
      <c r="F1040" s="226"/>
      <c r="G1040" s="45"/>
      <c r="H1040" s="261"/>
      <c r="I1040" s="93"/>
      <c r="J1040" s="205"/>
      <c r="K1040" s="312"/>
      <c r="L1040" s="206"/>
      <c r="M1040" s="207"/>
    </row>
    <row r="1041" spans="1:13" s="97" customFormat="1" ht="15.75">
      <c r="A1041" s="286"/>
      <c r="B1041" s="228"/>
      <c r="C1041" s="214"/>
      <c r="D1041" s="213"/>
      <c r="E1041" s="455"/>
      <c r="F1041" s="226"/>
      <c r="G1041" s="45"/>
      <c r="H1041" s="261"/>
      <c r="I1041" s="93"/>
      <c r="J1041" s="205"/>
      <c r="K1041" s="312"/>
      <c r="L1041" s="206"/>
      <c r="M1041" s="207"/>
    </row>
    <row r="1042" spans="1:13" s="97" customFormat="1" ht="15.75">
      <c r="A1042" s="286"/>
      <c r="B1042" s="41"/>
      <c r="C1042" s="204"/>
      <c r="D1042" s="213"/>
      <c r="E1042" s="454"/>
      <c r="F1042" s="226"/>
      <c r="G1042" s="333"/>
      <c r="H1042" s="261"/>
      <c r="I1042" s="93"/>
      <c r="J1042" s="205"/>
      <c r="K1042" s="312"/>
      <c r="L1042" s="206"/>
      <c r="M1042" s="207"/>
    </row>
    <row r="1043" spans="1:13" s="97" customFormat="1" ht="15.75">
      <c r="A1043" s="286"/>
      <c r="B1043" s="229"/>
      <c r="C1043" s="214"/>
      <c r="D1043" s="213"/>
      <c r="E1043" s="455"/>
      <c r="F1043" s="226"/>
      <c r="G1043" s="45"/>
      <c r="H1043" s="261"/>
      <c r="I1043" s="93"/>
      <c r="J1043" s="205"/>
      <c r="K1043" s="312"/>
      <c r="L1043" s="206"/>
      <c r="M1043" s="207"/>
    </row>
    <row r="1044" spans="1:13" s="97" customFormat="1" ht="15.75">
      <c r="A1044" s="286"/>
      <c r="B1044" s="230"/>
      <c r="C1044" s="214"/>
      <c r="D1044" s="213"/>
      <c r="E1044" s="459"/>
      <c r="F1044" s="226"/>
      <c r="G1044" s="45"/>
      <c r="H1044" s="261"/>
      <c r="I1044" s="93"/>
      <c r="J1044" s="205"/>
      <c r="K1044" s="312"/>
      <c r="L1044" s="206"/>
      <c r="M1044" s="207"/>
    </row>
    <row r="1045" spans="1:13" s="97" customFormat="1" ht="15.75">
      <c r="A1045" s="286"/>
      <c r="B1045" s="230"/>
      <c r="C1045" s="214"/>
      <c r="D1045" s="213"/>
      <c r="E1045" s="459"/>
      <c r="F1045" s="226"/>
      <c r="G1045" s="45"/>
      <c r="H1045" s="261"/>
      <c r="I1045" s="93"/>
      <c r="J1045" s="205"/>
      <c r="K1045" s="312"/>
      <c r="L1045" s="206"/>
      <c r="M1045" s="207"/>
    </row>
    <row r="1046" spans="1:13" s="97" customFormat="1" ht="15.75">
      <c r="A1046" s="286"/>
      <c r="B1046" s="229"/>
      <c r="C1046" s="214"/>
      <c r="D1046" s="213"/>
      <c r="E1046" s="459"/>
      <c r="F1046" s="226"/>
      <c r="G1046" s="45"/>
      <c r="H1046" s="261"/>
      <c r="I1046" s="93"/>
      <c r="J1046" s="205"/>
      <c r="K1046" s="312"/>
      <c r="L1046" s="206"/>
      <c r="M1046" s="207"/>
    </row>
    <row r="1047" spans="1:13" s="97" customFormat="1" ht="15.75">
      <c r="A1047" s="286"/>
      <c r="B1047" s="229"/>
      <c r="C1047" s="214"/>
      <c r="D1047" s="213"/>
      <c r="E1047" s="459"/>
      <c r="F1047" s="226"/>
      <c r="G1047" s="45"/>
      <c r="H1047" s="261"/>
      <c r="I1047" s="93"/>
      <c r="J1047" s="205"/>
      <c r="K1047" s="312"/>
      <c r="L1047" s="206"/>
      <c r="M1047" s="207"/>
    </row>
    <row r="1048" spans="1:13" s="97" customFormat="1" ht="15.75">
      <c r="A1048" s="286"/>
      <c r="B1048" s="230"/>
      <c r="C1048" s="208"/>
      <c r="D1048" s="213"/>
      <c r="E1048" s="459"/>
      <c r="F1048" s="226"/>
      <c r="G1048" s="45"/>
      <c r="H1048" s="261"/>
      <c r="I1048" s="93"/>
      <c r="J1048" s="205"/>
      <c r="K1048" s="312"/>
      <c r="L1048" s="206"/>
      <c r="M1048" s="207"/>
    </row>
    <row r="1049" spans="1:13" s="97" customFormat="1" ht="15.75">
      <c r="A1049" s="304"/>
      <c r="B1049" s="197"/>
      <c r="C1049" s="204"/>
      <c r="D1049" s="213"/>
      <c r="E1049" s="455"/>
      <c r="F1049" s="226"/>
      <c r="G1049" s="45"/>
      <c r="H1049" s="261"/>
      <c r="I1049" s="93"/>
      <c r="J1049" s="205"/>
      <c r="K1049" s="312"/>
      <c r="L1049" s="206"/>
      <c r="M1049" s="207"/>
    </row>
    <row r="1050" spans="1:13" s="97" customFormat="1" ht="15.75">
      <c r="A1050" s="305"/>
      <c r="B1050" s="201"/>
      <c r="C1050" s="215"/>
      <c r="D1050" s="215"/>
      <c r="E1050" s="455"/>
      <c r="F1050" s="226"/>
      <c r="G1050" s="85"/>
      <c r="H1050" s="261"/>
      <c r="I1050" s="93"/>
      <c r="J1050" s="205"/>
      <c r="K1050" s="312"/>
      <c r="L1050" s="206"/>
      <c r="M1050" s="207"/>
    </row>
    <row r="1051" spans="1:13" s="97" customFormat="1" ht="15.75">
      <c r="A1051" s="286"/>
      <c r="B1051" s="41"/>
      <c r="C1051" s="204"/>
      <c r="D1051" s="213"/>
      <c r="E1051" s="455"/>
      <c r="F1051" s="226"/>
      <c r="G1051" s="333"/>
      <c r="H1051" s="261"/>
      <c r="I1051" s="93"/>
      <c r="J1051" s="205"/>
      <c r="K1051" s="312"/>
      <c r="L1051" s="206"/>
      <c r="M1051" s="207"/>
    </row>
    <row r="1052" spans="1:13" s="97" customFormat="1" ht="15.75">
      <c r="A1052" s="286"/>
      <c r="B1052" s="41"/>
      <c r="C1052" s="204"/>
      <c r="D1052" s="213"/>
      <c r="E1052" s="455"/>
      <c r="F1052" s="226"/>
      <c r="G1052" s="333"/>
      <c r="H1052" s="261"/>
      <c r="I1052" s="93"/>
      <c r="J1052" s="205"/>
      <c r="K1052" s="312"/>
      <c r="L1052" s="206"/>
      <c r="M1052" s="207"/>
    </row>
    <row r="1053" spans="1:13" s="97" customFormat="1" ht="15.75">
      <c r="A1053" s="286"/>
      <c r="B1053" s="41"/>
      <c r="C1053" s="208"/>
      <c r="D1053" s="213"/>
      <c r="E1053" s="455"/>
      <c r="F1053" s="226"/>
      <c r="G1053" s="333"/>
      <c r="H1053" s="261"/>
      <c r="I1053" s="93"/>
      <c r="J1053" s="205"/>
      <c r="K1053" s="312"/>
      <c r="L1053" s="206"/>
      <c r="M1053" s="207"/>
    </row>
    <row r="1054" spans="1:13" s="97" customFormat="1" ht="15.75">
      <c r="A1054" s="286"/>
      <c r="B1054" s="41"/>
      <c r="C1054" s="208"/>
      <c r="D1054" s="213"/>
      <c r="E1054" s="455"/>
      <c r="F1054" s="226"/>
      <c r="G1054" s="333"/>
      <c r="H1054" s="262"/>
      <c r="I1054" s="93"/>
      <c r="J1054" s="205"/>
      <c r="K1054" s="312"/>
      <c r="L1054" s="206"/>
      <c r="M1054" s="207"/>
    </row>
    <row r="1055" spans="1:13" s="97" customFormat="1" ht="15.75">
      <c r="A1055" s="286"/>
      <c r="B1055" s="41"/>
      <c r="C1055" s="204"/>
      <c r="D1055" s="213"/>
      <c r="E1055" s="455"/>
      <c r="F1055" s="226"/>
      <c r="G1055" s="333"/>
      <c r="H1055" s="261"/>
      <c r="I1055" s="45"/>
      <c r="J1055" s="205"/>
      <c r="K1055" s="312"/>
      <c r="L1055" s="206"/>
      <c r="M1055" s="207"/>
    </row>
    <row r="1056" spans="1:13" s="97" customFormat="1" ht="15.75">
      <c r="A1056" s="304"/>
      <c r="B1056" s="41"/>
      <c r="C1056" s="204"/>
      <c r="D1056" s="213"/>
      <c r="E1056" s="455"/>
      <c r="F1056" s="226"/>
      <c r="G1056" s="333"/>
      <c r="H1056" s="262"/>
      <c r="I1056" s="45"/>
      <c r="J1056" s="205"/>
      <c r="K1056" s="312"/>
      <c r="L1056" s="206"/>
      <c r="M1056" s="207"/>
    </row>
    <row r="1057" spans="1:13" s="97" customFormat="1" ht="15.75">
      <c r="A1057" s="304"/>
      <c r="B1057" s="41"/>
      <c r="C1057" s="204"/>
      <c r="D1057" s="213"/>
      <c r="E1057" s="455"/>
      <c r="F1057" s="226"/>
      <c r="G1057" s="333"/>
      <c r="H1057" s="262"/>
      <c r="I1057" s="45"/>
      <c r="J1057" s="205"/>
      <c r="K1057" s="312"/>
      <c r="L1057" s="206"/>
      <c r="M1057" s="207"/>
    </row>
    <row r="1058" spans="1:13" s="97" customFormat="1" ht="15.75">
      <c r="A1058" s="286"/>
      <c r="B1058" s="41"/>
      <c r="C1058" s="204"/>
      <c r="D1058" s="213"/>
      <c r="E1058" s="455"/>
      <c r="F1058" s="226"/>
      <c r="G1058" s="333"/>
      <c r="H1058" s="262"/>
      <c r="I1058" s="36"/>
      <c r="J1058" s="205"/>
      <c r="K1058" s="312"/>
      <c r="L1058" s="206"/>
      <c r="M1058" s="207"/>
    </row>
    <row r="1059" spans="1:13" s="97" customFormat="1" ht="15.75">
      <c r="A1059" s="286"/>
      <c r="B1059" s="41"/>
      <c r="C1059" s="204"/>
      <c r="D1059" s="213"/>
      <c r="E1059" s="455"/>
      <c r="F1059" s="226"/>
      <c r="G1059" s="333"/>
      <c r="H1059" s="261"/>
      <c r="I1059" s="36"/>
      <c r="J1059" s="205"/>
      <c r="K1059" s="312"/>
      <c r="L1059" s="206"/>
      <c r="M1059" s="207"/>
    </row>
    <row r="1060" spans="1:13" s="97" customFormat="1" ht="15.75" customHeight="1">
      <c r="A1060" s="286"/>
      <c r="B1060" s="41"/>
      <c r="C1060" s="204"/>
      <c r="D1060" s="213"/>
      <c r="E1060" s="459"/>
      <c r="F1060" s="226"/>
      <c r="G1060" s="45"/>
      <c r="H1060" s="261"/>
      <c r="I1060" s="36"/>
      <c r="J1060" s="205"/>
      <c r="K1060" s="312"/>
      <c r="L1060" s="206"/>
      <c r="M1060" s="207"/>
    </row>
    <row r="1061" spans="1:13" s="97" customFormat="1" ht="15.75" customHeight="1">
      <c r="A1061" s="286"/>
      <c r="B1061" s="41"/>
      <c r="C1061" s="204"/>
      <c r="D1061" s="213"/>
      <c r="E1061" s="455"/>
      <c r="F1061" s="226"/>
      <c r="G1061" s="333"/>
      <c r="H1061" s="262"/>
      <c r="I1061" s="36"/>
      <c r="J1061" s="205"/>
      <c r="K1061" s="312"/>
      <c r="L1061" s="206"/>
      <c r="M1061" s="207"/>
    </row>
    <row r="1062" spans="1:13" s="97" customFormat="1" ht="15.75">
      <c r="A1062" s="286"/>
      <c r="B1062" s="41"/>
      <c r="C1062" s="204"/>
      <c r="D1062" s="213"/>
      <c r="E1062" s="455"/>
      <c r="F1062" s="226"/>
      <c r="G1062" s="333"/>
      <c r="H1062" s="261"/>
      <c r="I1062" s="45"/>
      <c r="J1062" s="205"/>
      <c r="K1062" s="312"/>
      <c r="L1062" s="206"/>
      <c r="M1062" s="207"/>
    </row>
    <row r="1063" spans="1:13" s="97" customFormat="1" ht="15.75">
      <c r="A1063" s="286"/>
      <c r="B1063" s="41"/>
      <c r="C1063" s="204"/>
      <c r="D1063" s="213"/>
      <c r="E1063" s="455"/>
      <c r="F1063" s="226"/>
      <c r="G1063" s="333"/>
      <c r="H1063" s="261"/>
      <c r="I1063" s="36"/>
      <c r="J1063" s="205"/>
      <c r="K1063" s="312"/>
      <c r="L1063" s="206"/>
      <c r="M1063" s="207"/>
    </row>
    <row r="1064" spans="1:13" s="97" customFormat="1" ht="15.75">
      <c r="A1064" s="286"/>
      <c r="B1064" s="41"/>
      <c r="C1064" s="204"/>
      <c r="D1064" s="213"/>
      <c r="E1064" s="455"/>
      <c r="F1064" s="226"/>
      <c r="G1064" s="333"/>
      <c r="H1064" s="261"/>
      <c r="I1064" s="36"/>
      <c r="J1064" s="205"/>
      <c r="K1064" s="312"/>
      <c r="L1064" s="206"/>
      <c r="M1064" s="207"/>
    </row>
    <row r="1065" spans="1:13" s="97" customFormat="1" ht="15.75">
      <c r="A1065" s="286"/>
      <c r="B1065" s="41"/>
      <c r="C1065" s="204"/>
      <c r="D1065" s="213"/>
      <c r="E1065" s="455"/>
      <c r="F1065" s="226"/>
      <c r="G1065" s="333"/>
      <c r="H1065" s="261"/>
      <c r="I1065" s="36"/>
      <c r="J1065" s="205"/>
      <c r="K1065" s="312"/>
      <c r="L1065" s="206"/>
      <c r="M1065" s="207"/>
    </row>
    <row r="1066" spans="1:13" s="97" customFormat="1" ht="15.75">
      <c r="A1066" s="286"/>
      <c r="B1066" s="41"/>
      <c r="C1066" s="204"/>
      <c r="D1066" s="213"/>
      <c r="E1066" s="455"/>
      <c r="F1066" s="226"/>
      <c r="G1066" s="333"/>
      <c r="H1066" s="262"/>
      <c r="I1066" s="36"/>
      <c r="J1066" s="205"/>
      <c r="K1066" s="312"/>
      <c r="L1066" s="206"/>
      <c r="M1066" s="207"/>
    </row>
    <row r="1067" spans="1:13" s="97" customFormat="1" ht="15.75">
      <c r="A1067" s="286"/>
      <c r="B1067" s="41"/>
      <c r="C1067" s="204"/>
      <c r="D1067" s="213"/>
      <c r="E1067" s="455"/>
      <c r="F1067" s="226"/>
      <c r="G1067" s="333"/>
      <c r="H1067" s="262"/>
      <c r="I1067" s="36"/>
      <c r="J1067" s="205"/>
      <c r="K1067" s="312"/>
      <c r="L1067" s="206"/>
      <c r="M1067" s="207"/>
    </row>
    <row r="1068" spans="1:13" s="97" customFormat="1" ht="15.75">
      <c r="A1068" s="286"/>
      <c r="B1068" s="41"/>
      <c r="C1068" s="204"/>
      <c r="D1068" s="213"/>
      <c r="E1068" s="455"/>
      <c r="F1068" s="226"/>
      <c r="G1068" s="45"/>
      <c r="H1068" s="263"/>
      <c r="I1068" s="36"/>
      <c r="J1068" s="205"/>
      <c r="K1068" s="312"/>
      <c r="L1068" s="206"/>
      <c r="M1068" s="207"/>
    </row>
    <row r="1069" spans="1:13" s="97" customFormat="1" ht="15.75">
      <c r="A1069" s="286"/>
      <c r="B1069" s="41"/>
      <c r="C1069" s="204"/>
      <c r="D1069" s="213"/>
      <c r="E1069" s="455"/>
      <c r="F1069" s="226"/>
      <c r="G1069" s="45"/>
      <c r="H1069" s="263"/>
      <c r="I1069" s="36"/>
      <c r="J1069" s="205"/>
      <c r="K1069" s="312"/>
      <c r="L1069" s="206"/>
      <c r="M1069" s="207"/>
    </row>
    <row r="1070" spans="1:13" s="97" customFormat="1" ht="15.75">
      <c r="A1070" s="286"/>
      <c r="B1070" s="41"/>
      <c r="C1070" s="204"/>
      <c r="D1070" s="213"/>
      <c r="E1070" s="455"/>
      <c r="F1070" s="226"/>
      <c r="G1070" s="45"/>
      <c r="H1070" s="263"/>
      <c r="I1070" s="36"/>
      <c r="J1070" s="205"/>
      <c r="K1070" s="312"/>
      <c r="L1070" s="206"/>
      <c r="M1070" s="207"/>
    </row>
    <row r="1071" spans="1:13" s="97" customFormat="1" ht="15.75">
      <c r="A1071" s="286"/>
      <c r="B1071" s="41"/>
      <c r="C1071" s="204"/>
      <c r="D1071" s="213"/>
      <c r="E1071" s="455"/>
      <c r="F1071" s="226"/>
      <c r="G1071" s="45"/>
      <c r="H1071" s="263"/>
      <c r="I1071" s="36"/>
      <c r="J1071" s="205"/>
      <c r="K1071" s="312"/>
      <c r="L1071" s="206"/>
      <c r="M1071" s="207"/>
    </row>
    <row r="1072" spans="1:13" s="97" customFormat="1" ht="15.75">
      <c r="A1072" s="286"/>
      <c r="B1072" s="41"/>
      <c r="C1072" s="204"/>
      <c r="D1072" s="213"/>
      <c r="E1072" s="455"/>
      <c r="F1072" s="226"/>
      <c r="G1072" s="45"/>
      <c r="H1072" s="263"/>
      <c r="I1072" s="36"/>
      <c r="J1072" s="205"/>
      <c r="K1072" s="312"/>
      <c r="L1072" s="206"/>
      <c r="M1072" s="207"/>
    </row>
    <row r="1073" spans="1:13" s="97" customFormat="1" ht="15.75">
      <c r="A1073" s="286"/>
      <c r="B1073" s="196"/>
      <c r="C1073" s="210"/>
      <c r="D1073" s="211"/>
      <c r="E1073" s="459"/>
      <c r="F1073" s="226"/>
      <c r="G1073" s="45"/>
      <c r="H1073" s="261"/>
      <c r="I1073" s="216"/>
      <c r="J1073" s="205"/>
      <c r="K1073" s="312"/>
      <c r="L1073" s="206"/>
      <c r="M1073" s="207"/>
    </row>
    <row r="1074" spans="1:13" s="97" customFormat="1" ht="15.75">
      <c r="A1074" s="286"/>
      <c r="B1074" s="196"/>
      <c r="C1074" s="210"/>
      <c r="D1074" s="211"/>
      <c r="E1074" s="459"/>
      <c r="F1074" s="226"/>
      <c r="G1074" s="45"/>
      <c r="H1074" s="261"/>
      <c r="I1074" s="216"/>
      <c r="J1074" s="205"/>
      <c r="K1074" s="312"/>
      <c r="L1074" s="206"/>
      <c r="M1074" s="207"/>
    </row>
    <row r="1075" spans="1:13" s="97" customFormat="1" ht="15.75">
      <c r="A1075" s="286"/>
      <c r="B1075" s="196"/>
      <c r="C1075" s="210"/>
      <c r="D1075" s="211"/>
      <c r="E1075" s="459"/>
      <c r="F1075" s="226"/>
      <c r="G1075" s="45"/>
      <c r="H1075" s="261"/>
      <c r="I1075" s="216"/>
      <c r="J1075" s="205"/>
      <c r="K1075" s="312"/>
      <c r="L1075" s="206"/>
      <c r="M1075" s="207"/>
    </row>
    <row r="1076" spans="1:13" s="97" customFormat="1" ht="15.75">
      <c r="A1076" s="286"/>
      <c r="B1076" s="196"/>
      <c r="C1076" s="210"/>
      <c r="D1076" s="211"/>
      <c r="E1076" s="459"/>
      <c r="F1076" s="226"/>
      <c r="G1076" s="45"/>
      <c r="H1076" s="261"/>
      <c r="I1076" s="45"/>
      <c r="J1076" s="205"/>
      <c r="K1076" s="312"/>
      <c r="L1076" s="206"/>
      <c r="M1076" s="207"/>
    </row>
    <row r="1077" spans="1:13" s="97" customFormat="1" ht="15.75">
      <c r="A1077" s="286"/>
      <c r="B1077" s="196"/>
      <c r="C1077" s="210"/>
      <c r="D1077" s="211"/>
      <c r="E1077" s="459"/>
      <c r="F1077" s="226"/>
      <c r="G1077" s="45"/>
      <c r="H1077" s="261"/>
      <c r="I1077" s="216"/>
      <c r="J1077" s="205"/>
      <c r="K1077" s="312"/>
      <c r="L1077" s="206"/>
      <c r="M1077" s="207"/>
    </row>
    <row r="1078" spans="1:13" s="97" customFormat="1" ht="15.75">
      <c r="A1078" s="286"/>
      <c r="B1078" s="196"/>
      <c r="C1078" s="210"/>
      <c r="D1078" s="211"/>
      <c r="E1078" s="459"/>
      <c r="F1078" s="226"/>
      <c r="G1078" s="45"/>
      <c r="H1078" s="261"/>
      <c r="I1078" s="45"/>
      <c r="J1078" s="205"/>
      <c r="K1078" s="312"/>
      <c r="L1078" s="206"/>
      <c r="M1078" s="207"/>
    </row>
    <row r="1079" spans="1:13" s="97" customFormat="1" ht="15.75">
      <c r="A1079" s="286"/>
      <c r="B1079" s="196"/>
      <c r="C1079" s="210"/>
      <c r="D1079" s="211"/>
      <c r="E1079" s="459"/>
      <c r="F1079" s="226"/>
      <c r="G1079" s="45"/>
      <c r="H1079" s="261"/>
      <c r="I1079" s="216"/>
      <c r="J1079" s="205"/>
      <c r="K1079" s="312"/>
      <c r="L1079" s="206"/>
      <c r="M1079" s="207"/>
    </row>
    <row r="1080" spans="1:13" s="97" customFormat="1" ht="15.75">
      <c r="A1080" s="286"/>
      <c r="B1080" s="196"/>
      <c r="C1080" s="210"/>
      <c r="D1080" s="211"/>
      <c r="E1080" s="459"/>
      <c r="F1080" s="226"/>
      <c r="G1080" s="45"/>
      <c r="H1080" s="261"/>
      <c r="I1080" s="216"/>
      <c r="J1080" s="205"/>
      <c r="K1080" s="312"/>
      <c r="L1080" s="206"/>
      <c r="M1080" s="207"/>
    </row>
    <row r="1081" spans="1:13" s="97" customFormat="1" ht="15.75">
      <c r="A1081" s="286"/>
      <c r="B1081" s="196"/>
      <c r="C1081" s="210"/>
      <c r="D1081" s="211"/>
      <c r="E1081" s="459"/>
      <c r="F1081" s="226"/>
      <c r="G1081" s="45"/>
      <c r="H1081" s="261"/>
      <c r="I1081" s="216"/>
      <c r="J1081" s="205"/>
      <c r="K1081" s="312"/>
      <c r="L1081" s="206"/>
      <c r="M1081" s="207"/>
    </row>
    <row r="1082" spans="1:13" s="97" customFormat="1" ht="15.75">
      <c r="A1082" s="286"/>
      <c r="B1082" s="196"/>
      <c r="C1082" s="210"/>
      <c r="D1082" s="211"/>
      <c r="E1082" s="459"/>
      <c r="F1082" s="226"/>
      <c r="G1082" s="45"/>
      <c r="H1082" s="261"/>
      <c r="I1082" s="216"/>
      <c r="J1082" s="205"/>
      <c r="K1082" s="312"/>
      <c r="L1082" s="206"/>
      <c r="M1082" s="207"/>
    </row>
    <row r="1083" spans="1:13" s="97" customFormat="1" ht="15.75">
      <c r="A1083" s="286"/>
      <c r="B1083" s="196"/>
      <c r="C1083" s="210"/>
      <c r="D1083" s="211"/>
      <c r="E1083" s="459"/>
      <c r="F1083" s="226"/>
      <c r="G1083" s="45"/>
      <c r="H1083" s="261"/>
      <c r="I1083" s="36"/>
      <c r="J1083" s="205"/>
      <c r="K1083" s="312"/>
      <c r="L1083" s="206"/>
      <c r="M1083" s="207"/>
    </row>
    <row r="1084" spans="1:13" s="97" customFormat="1" ht="15.75">
      <c r="A1084" s="286"/>
      <c r="B1084" s="196"/>
      <c r="C1084" s="210"/>
      <c r="D1084" s="211"/>
      <c r="E1084" s="459"/>
      <c r="F1084" s="226"/>
      <c r="G1084" s="45"/>
      <c r="H1084" s="261"/>
      <c r="I1084" s="36"/>
      <c r="J1084" s="205"/>
      <c r="K1084" s="312"/>
      <c r="L1084" s="206"/>
      <c r="M1084" s="207"/>
    </row>
    <row r="1085" spans="1:13" s="97" customFormat="1" ht="15.75">
      <c r="A1085" s="286"/>
      <c r="B1085" s="196"/>
      <c r="C1085" s="210"/>
      <c r="D1085" s="211"/>
      <c r="E1085" s="459"/>
      <c r="F1085" s="226"/>
      <c r="G1085" s="45"/>
      <c r="H1085" s="261"/>
      <c r="I1085" s="36"/>
      <c r="J1085" s="205"/>
      <c r="K1085" s="312"/>
      <c r="L1085" s="206"/>
      <c r="M1085" s="207"/>
    </row>
    <row r="1086" spans="1:13" s="97" customFormat="1" ht="15.75">
      <c r="A1086" s="286"/>
      <c r="B1086" s="196"/>
      <c r="C1086" s="210"/>
      <c r="D1086" s="211"/>
      <c r="E1086" s="459"/>
      <c r="F1086" s="226"/>
      <c r="G1086" s="45"/>
      <c r="H1086" s="261"/>
      <c r="I1086" s="45"/>
      <c r="J1086" s="205"/>
      <c r="K1086" s="312"/>
      <c r="L1086" s="206"/>
      <c r="M1086" s="207"/>
    </row>
    <row r="1087" spans="1:13" s="97" customFormat="1" ht="15.75">
      <c r="A1087" s="286"/>
      <c r="B1087" s="196"/>
      <c r="C1087" s="210"/>
      <c r="D1087" s="211"/>
      <c r="E1087" s="459"/>
      <c r="F1087" s="226"/>
      <c r="G1087" s="45"/>
      <c r="H1087" s="261"/>
      <c r="I1087" s="36"/>
      <c r="J1087" s="205"/>
      <c r="K1087" s="312"/>
      <c r="L1087" s="206"/>
      <c r="M1087" s="207"/>
    </row>
    <row r="1088" spans="1:13" s="97" customFormat="1" ht="15.75">
      <c r="A1088" s="286"/>
      <c r="B1088" s="196"/>
      <c r="C1088" s="210"/>
      <c r="D1088" s="211"/>
      <c r="E1088" s="459"/>
      <c r="F1088" s="226"/>
      <c r="G1088" s="45"/>
      <c r="H1088" s="261"/>
      <c r="I1088" s="216"/>
      <c r="J1088" s="205"/>
      <c r="K1088" s="312"/>
      <c r="L1088" s="206"/>
      <c r="M1088" s="207"/>
    </row>
    <row r="1089" spans="1:13" s="97" customFormat="1" ht="15.75">
      <c r="A1089" s="286"/>
      <c r="B1089" s="196"/>
      <c r="C1089" s="208"/>
      <c r="D1089" s="212"/>
      <c r="E1089" s="459"/>
      <c r="F1089" s="226"/>
      <c r="G1089" s="37"/>
      <c r="H1089" s="261"/>
      <c r="I1089" s="93"/>
      <c r="J1089" s="205"/>
      <c r="K1089" s="312"/>
      <c r="L1089" s="206"/>
      <c r="M1089" s="207"/>
    </row>
    <row r="1090" spans="1:13" s="97" customFormat="1" ht="15.75">
      <c r="A1090" s="286"/>
      <c r="B1090" s="41"/>
      <c r="C1090" s="204"/>
      <c r="D1090" s="213"/>
      <c r="E1090" s="459"/>
      <c r="F1090" s="226"/>
      <c r="G1090" s="333"/>
      <c r="H1090" s="261"/>
      <c r="I1090" s="93"/>
      <c r="J1090" s="205"/>
      <c r="K1090" s="312"/>
      <c r="L1090" s="206"/>
      <c r="M1090" s="207"/>
    </row>
    <row r="1091" spans="1:13" s="97" customFormat="1" ht="15.75">
      <c r="A1091" s="304"/>
      <c r="B1091" s="197"/>
      <c r="C1091" s="204"/>
      <c r="D1091" s="213"/>
      <c r="E1091" s="455"/>
      <c r="F1091" s="226"/>
      <c r="G1091" s="45"/>
      <c r="H1091" s="261"/>
      <c r="I1091" s="93"/>
      <c r="J1091" s="205"/>
      <c r="K1091" s="312"/>
      <c r="L1091" s="206"/>
      <c r="M1091" s="207"/>
    </row>
    <row r="1092" spans="1:13" s="97" customFormat="1" ht="15.75">
      <c r="A1092" s="305"/>
      <c r="B1092" s="201"/>
      <c r="C1092" s="215"/>
      <c r="D1092" s="215"/>
      <c r="E1092" s="455"/>
      <c r="F1092" s="226"/>
      <c r="G1092" s="85"/>
      <c r="H1092" s="261"/>
      <c r="I1092" s="93"/>
      <c r="J1092" s="205"/>
      <c r="K1092" s="312"/>
      <c r="L1092" s="206"/>
      <c r="M1092" s="207"/>
    </row>
    <row r="1093" spans="1:13" s="97" customFormat="1" ht="15.75">
      <c r="A1093" s="286"/>
      <c r="B1093" s="41"/>
      <c r="C1093" s="204"/>
      <c r="D1093" s="213"/>
      <c r="E1093" s="455"/>
      <c r="F1093" s="226"/>
      <c r="G1093" s="333"/>
      <c r="H1093" s="261"/>
      <c r="I1093" s="93"/>
      <c r="J1093" s="205"/>
      <c r="K1093" s="312"/>
      <c r="L1093" s="206"/>
      <c r="M1093" s="207"/>
    </row>
    <row r="1094" spans="1:13" s="97" customFormat="1" ht="15.75">
      <c r="A1094" s="286"/>
      <c r="B1094" s="41"/>
      <c r="C1094" s="208"/>
      <c r="D1094" s="213"/>
      <c r="E1094" s="455"/>
      <c r="F1094" s="226"/>
      <c r="G1094" s="333"/>
      <c r="H1094" s="262"/>
      <c r="I1094" s="93"/>
      <c r="J1094" s="205"/>
      <c r="K1094" s="312"/>
      <c r="L1094" s="206"/>
      <c r="M1094" s="207"/>
    </row>
    <row r="1095" spans="1:13" s="97" customFormat="1" ht="15.75">
      <c r="A1095" s="286"/>
      <c r="B1095" s="41"/>
      <c r="C1095" s="204"/>
      <c r="D1095" s="213"/>
      <c r="E1095" s="455"/>
      <c r="F1095" s="226"/>
      <c r="G1095" s="333"/>
      <c r="H1095" s="261"/>
      <c r="I1095" s="93"/>
      <c r="J1095" s="205"/>
      <c r="K1095" s="312"/>
      <c r="L1095" s="206"/>
      <c r="M1095" s="207"/>
    </row>
    <row r="1096" spans="1:13" s="97" customFormat="1" ht="15.75">
      <c r="A1096" s="304"/>
      <c r="B1096" s="41"/>
      <c r="C1096" s="204"/>
      <c r="D1096" s="213"/>
      <c r="E1096" s="455"/>
      <c r="F1096" s="226"/>
      <c r="G1096" s="333"/>
      <c r="H1096" s="262"/>
      <c r="I1096" s="45"/>
      <c r="J1096" s="205"/>
      <c r="K1096" s="312"/>
      <c r="L1096" s="206"/>
      <c r="M1096" s="207"/>
    </row>
    <row r="1097" spans="1:13" s="97" customFormat="1" ht="15.75">
      <c r="A1097" s="304"/>
      <c r="B1097" s="41"/>
      <c r="C1097" s="204"/>
      <c r="D1097" s="213"/>
      <c r="E1097" s="455"/>
      <c r="F1097" s="226"/>
      <c r="G1097" s="333"/>
      <c r="H1097" s="262"/>
      <c r="I1097" s="45"/>
      <c r="J1097" s="205"/>
      <c r="K1097" s="312"/>
      <c r="L1097" s="206"/>
      <c r="M1097" s="207"/>
    </row>
    <row r="1098" spans="1:13" s="97" customFormat="1" ht="15.75">
      <c r="A1098" s="304"/>
      <c r="B1098" s="41"/>
      <c r="C1098" s="204"/>
      <c r="D1098" s="213"/>
      <c r="E1098" s="455"/>
      <c r="F1098" s="226"/>
      <c r="G1098" s="333"/>
      <c r="H1098" s="262"/>
      <c r="I1098" s="45"/>
      <c r="J1098" s="205"/>
      <c r="K1098" s="312"/>
      <c r="L1098" s="206"/>
      <c r="M1098" s="207"/>
    </row>
    <row r="1099" spans="1:13" s="97" customFormat="1" ht="15.75">
      <c r="A1099" s="304"/>
      <c r="B1099" s="41"/>
      <c r="C1099" s="204"/>
      <c r="D1099" s="213"/>
      <c r="E1099" s="455"/>
      <c r="F1099" s="226"/>
      <c r="G1099" s="333"/>
      <c r="H1099" s="261"/>
      <c r="I1099" s="45"/>
      <c r="J1099" s="205"/>
      <c r="K1099" s="312"/>
      <c r="L1099" s="206"/>
      <c r="M1099" s="207"/>
    </row>
    <row r="1100" spans="1:13" s="97" customFormat="1" ht="15.75">
      <c r="A1100" s="286"/>
      <c r="B1100" s="41"/>
      <c r="C1100" s="204"/>
      <c r="D1100" s="213"/>
      <c r="E1100" s="455"/>
      <c r="F1100" s="226"/>
      <c r="G1100" s="333"/>
      <c r="H1100" s="261"/>
      <c r="I1100" s="36"/>
      <c r="J1100" s="205"/>
      <c r="K1100" s="312"/>
      <c r="L1100" s="206"/>
      <c r="M1100" s="207"/>
    </row>
    <row r="1101" spans="1:13" s="97" customFormat="1" ht="15.75">
      <c r="A1101" s="286"/>
      <c r="B1101" s="41"/>
      <c r="C1101" s="204"/>
      <c r="D1101" s="213"/>
      <c r="E1101" s="455"/>
      <c r="F1101" s="226"/>
      <c r="G1101" s="333"/>
      <c r="H1101" s="261"/>
      <c r="I1101" s="36"/>
      <c r="J1101" s="205"/>
      <c r="K1101" s="312"/>
      <c r="L1101" s="206"/>
      <c r="M1101" s="207"/>
    </row>
    <row r="1102" spans="1:13" s="97" customFormat="1" ht="15.75">
      <c r="A1102" s="286"/>
      <c r="B1102" s="41"/>
      <c r="C1102" s="204"/>
      <c r="D1102" s="213"/>
      <c r="E1102" s="455"/>
      <c r="F1102" s="226"/>
      <c r="G1102" s="333"/>
      <c r="H1102" s="261"/>
      <c r="I1102" s="36"/>
      <c r="J1102" s="205"/>
      <c r="K1102" s="312"/>
      <c r="L1102" s="206"/>
      <c r="M1102" s="207"/>
    </row>
    <row r="1103" spans="1:13" s="97" customFormat="1" ht="15.75">
      <c r="A1103" s="286"/>
      <c r="B1103" s="41"/>
      <c r="C1103" s="204"/>
      <c r="D1103" s="213"/>
      <c r="E1103" s="455"/>
      <c r="F1103" s="226"/>
      <c r="G1103" s="333"/>
      <c r="H1103" s="261"/>
      <c r="I1103" s="36"/>
      <c r="J1103" s="205"/>
      <c r="K1103" s="312"/>
      <c r="L1103" s="206"/>
      <c r="M1103" s="207"/>
    </row>
    <row r="1104" spans="1:13" s="97" customFormat="1" ht="15.75">
      <c r="A1104" s="286"/>
      <c r="B1104" s="41"/>
      <c r="C1104" s="204"/>
      <c r="D1104" s="213"/>
      <c r="E1104" s="455"/>
      <c r="F1104" s="226"/>
      <c r="G1104" s="333"/>
      <c r="H1104" s="261"/>
      <c r="I1104" s="36"/>
      <c r="J1104" s="205"/>
      <c r="K1104" s="312"/>
      <c r="L1104" s="206"/>
      <c r="M1104" s="207"/>
    </row>
    <row r="1105" spans="1:13" s="97" customFormat="1" ht="15.75">
      <c r="A1105" s="286"/>
      <c r="B1105" s="41"/>
      <c r="C1105" s="204"/>
      <c r="D1105" s="213"/>
      <c r="E1105" s="455"/>
      <c r="F1105" s="226"/>
      <c r="G1105" s="333"/>
      <c r="H1105" s="261"/>
      <c r="I1105" s="36"/>
      <c r="J1105" s="205"/>
      <c r="K1105" s="312"/>
      <c r="L1105" s="206"/>
      <c r="M1105" s="207"/>
    </row>
    <row r="1106" spans="1:13" s="97" customFormat="1" ht="15.75">
      <c r="A1106" s="286"/>
      <c r="B1106" s="41"/>
      <c r="C1106" s="204"/>
      <c r="D1106" s="213"/>
      <c r="E1106" s="455"/>
      <c r="F1106" s="226"/>
      <c r="G1106" s="333"/>
      <c r="H1106" s="262"/>
      <c r="I1106" s="36"/>
      <c r="J1106" s="205"/>
      <c r="K1106" s="312"/>
      <c r="L1106" s="206"/>
      <c r="M1106" s="207"/>
    </row>
    <row r="1107" spans="1:13" s="97" customFormat="1" ht="15.75">
      <c r="A1107" s="286"/>
      <c r="B1107" s="41"/>
      <c r="C1107" s="204"/>
      <c r="D1107" s="213"/>
      <c r="E1107" s="459"/>
      <c r="F1107" s="226"/>
      <c r="G1107" s="333"/>
      <c r="H1107" s="261"/>
      <c r="I1107" s="36"/>
      <c r="J1107" s="205"/>
      <c r="K1107" s="312"/>
      <c r="L1107" s="206"/>
      <c r="M1107" s="207"/>
    </row>
    <row r="1108" spans="1:13" s="97" customFormat="1" ht="15.75">
      <c r="A1108" s="286"/>
      <c r="B1108" s="41"/>
      <c r="C1108" s="204"/>
      <c r="D1108" s="213"/>
      <c r="E1108" s="459"/>
      <c r="F1108" s="226"/>
      <c r="G1108" s="333"/>
      <c r="H1108" s="261"/>
      <c r="I1108" s="36"/>
      <c r="J1108" s="205"/>
      <c r="K1108" s="312"/>
      <c r="L1108" s="206"/>
      <c r="M1108" s="207"/>
    </row>
    <row r="1109" spans="1:13" s="97" customFormat="1" ht="15.75">
      <c r="A1109" s="286"/>
      <c r="B1109" s="41"/>
      <c r="C1109" s="204"/>
      <c r="D1109" s="213"/>
      <c r="E1109" s="459"/>
      <c r="F1109" s="226"/>
      <c r="G1109" s="45"/>
      <c r="H1109" s="261"/>
      <c r="I1109" s="36"/>
      <c r="J1109" s="205"/>
      <c r="K1109" s="312"/>
      <c r="L1109" s="206"/>
      <c r="M1109" s="207"/>
    </row>
    <row r="1110" spans="1:13" s="97" customFormat="1" ht="15.75">
      <c r="A1110" s="286"/>
      <c r="B1110" s="41"/>
      <c r="C1110" s="204"/>
      <c r="D1110" s="213"/>
      <c r="E1110" s="459"/>
      <c r="F1110" s="226"/>
      <c r="G1110" s="45"/>
      <c r="H1110" s="261"/>
      <c r="I1110" s="36"/>
      <c r="J1110" s="205"/>
      <c r="K1110" s="312"/>
      <c r="L1110" s="206"/>
      <c r="M1110" s="207"/>
    </row>
    <row r="1111" spans="1:13" s="97" customFormat="1" ht="15.75">
      <c r="A1111" s="286"/>
      <c r="B1111" s="41"/>
      <c r="C1111" s="204"/>
      <c r="D1111" s="213"/>
      <c r="E1111" s="455"/>
      <c r="F1111" s="226"/>
      <c r="G1111" s="333"/>
      <c r="H1111" s="262"/>
      <c r="I1111" s="36"/>
      <c r="J1111" s="205"/>
      <c r="K1111" s="312"/>
      <c r="L1111" s="206"/>
      <c r="M1111" s="207"/>
    </row>
    <row r="1112" spans="1:13" s="97" customFormat="1" ht="15.75">
      <c r="A1112" s="286"/>
      <c r="B1112" s="41"/>
      <c r="C1112" s="204"/>
      <c r="D1112" s="213"/>
      <c r="E1112" s="455"/>
      <c r="F1112" s="226"/>
      <c r="G1112" s="333"/>
      <c r="H1112" s="262"/>
      <c r="I1112" s="36"/>
      <c r="J1112" s="205"/>
      <c r="K1112" s="312"/>
      <c r="L1112" s="206"/>
      <c r="M1112" s="207"/>
    </row>
    <row r="1113" spans="1:13" s="97" customFormat="1" ht="15.75">
      <c r="A1113" s="286"/>
      <c r="B1113" s="41"/>
      <c r="C1113" s="204"/>
      <c r="D1113" s="213"/>
      <c r="E1113" s="455"/>
      <c r="F1113" s="226"/>
      <c r="G1113" s="333"/>
      <c r="H1113" s="262"/>
      <c r="I1113" s="36"/>
      <c r="J1113" s="205"/>
      <c r="K1113" s="312"/>
      <c r="L1113" s="206"/>
      <c r="M1113" s="207"/>
    </row>
    <row r="1114" spans="1:13" s="97" customFormat="1" ht="15.75">
      <c r="A1114" s="286"/>
      <c r="B1114" s="41"/>
      <c r="C1114" s="204"/>
      <c r="D1114" s="213"/>
      <c r="E1114" s="455"/>
      <c r="F1114" s="226"/>
      <c r="G1114" s="45"/>
      <c r="H1114" s="262"/>
      <c r="I1114" s="36"/>
      <c r="J1114" s="205"/>
      <c r="K1114" s="312"/>
      <c r="L1114" s="206"/>
      <c r="M1114" s="207"/>
    </row>
    <row r="1115" spans="1:13" s="97" customFormat="1" ht="15.75">
      <c r="A1115" s="286"/>
      <c r="B1115" s="41"/>
      <c r="C1115" s="204"/>
      <c r="D1115" s="213"/>
      <c r="E1115" s="455"/>
      <c r="F1115" s="226"/>
      <c r="G1115" s="45"/>
      <c r="H1115" s="262"/>
      <c r="I1115" s="36"/>
      <c r="J1115" s="205"/>
      <c r="K1115" s="312"/>
      <c r="L1115" s="206"/>
      <c r="M1115" s="207"/>
    </row>
    <row r="1116" spans="1:13" s="97" customFormat="1" ht="15.75">
      <c r="A1116" s="286"/>
      <c r="B1116" s="41"/>
      <c r="C1116" s="204"/>
      <c r="D1116" s="213"/>
      <c r="E1116" s="455"/>
      <c r="F1116" s="226"/>
      <c r="G1116" s="45"/>
      <c r="H1116" s="262"/>
      <c r="I1116" s="36"/>
      <c r="J1116" s="205"/>
      <c r="K1116" s="312"/>
      <c r="L1116" s="206"/>
      <c r="M1116" s="207"/>
    </row>
    <row r="1117" spans="1:13" s="97" customFormat="1" ht="15.75">
      <c r="A1117" s="286"/>
      <c r="B1117" s="41"/>
      <c r="C1117" s="204"/>
      <c r="D1117" s="213"/>
      <c r="E1117" s="455"/>
      <c r="F1117" s="226"/>
      <c r="G1117" s="45"/>
      <c r="H1117" s="262"/>
      <c r="I1117" s="36"/>
      <c r="J1117" s="205"/>
      <c r="K1117" s="312"/>
      <c r="L1117" s="206"/>
      <c r="M1117" s="207"/>
    </row>
    <row r="1118" spans="1:13" s="97" customFormat="1" ht="15.75">
      <c r="A1118" s="286"/>
      <c r="B1118" s="41"/>
      <c r="C1118" s="204"/>
      <c r="D1118" s="213"/>
      <c r="E1118" s="455"/>
      <c r="F1118" s="226"/>
      <c r="G1118" s="333"/>
      <c r="H1118" s="261"/>
      <c r="I1118" s="45"/>
      <c r="J1118" s="205"/>
      <c r="K1118" s="312"/>
      <c r="L1118" s="206"/>
      <c r="M1118" s="207"/>
    </row>
    <row r="1119" spans="1:13" s="97" customFormat="1" ht="15.75">
      <c r="A1119" s="286"/>
      <c r="B1119" s="41"/>
      <c r="C1119" s="204"/>
      <c r="D1119" s="213"/>
      <c r="E1119" s="455"/>
      <c r="F1119" s="226"/>
      <c r="G1119" s="333"/>
      <c r="H1119" s="262"/>
      <c r="I1119" s="36"/>
      <c r="J1119" s="205"/>
      <c r="K1119" s="312"/>
      <c r="L1119" s="206"/>
      <c r="M1119" s="207"/>
    </row>
    <row r="1120" spans="1:13" s="97" customFormat="1" ht="15.75">
      <c r="A1120" s="286"/>
      <c r="B1120" s="41"/>
      <c r="C1120" s="204"/>
      <c r="D1120" s="213"/>
      <c r="E1120" s="455"/>
      <c r="F1120" s="226"/>
      <c r="G1120" s="333"/>
      <c r="H1120" s="262"/>
      <c r="I1120" s="36"/>
      <c r="J1120" s="205"/>
      <c r="K1120" s="312"/>
      <c r="L1120" s="206"/>
      <c r="M1120" s="207"/>
    </row>
    <row r="1121" spans="1:13" s="97" customFormat="1" ht="15.75">
      <c r="A1121" s="286"/>
      <c r="B1121" s="41"/>
      <c r="C1121" s="204"/>
      <c r="D1121" s="213"/>
      <c r="E1121" s="455"/>
      <c r="F1121" s="226"/>
      <c r="G1121" s="333"/>
      <c r="H1121" s="262"/>
      <c r="I1121" s="36"/>
      <c r="J1121" s="205"/>
      <c r="K1121" s="312"/>
      <c r="L1121" s="206"/>
      <c r="M1121" s="207"/>
    </row>
    <row r="1122" spans="1:13" s="97" customFormat="1" ht="15.75">
      <c r="A1122" s="286"/>
      <c r="B1122" s="41"/>
      <c r="C1122" s="204"/>
      <c r="D1122" s="213"/>
      <c r="E1122" s="455"/>
      <c r="F1122" s="226"/>
      <c r="G1122" s="333"/>
      <c r="H1122" s="262"/>
      <c r="I1122" s="36"/>
      <c r="J1122" s="205"/>
      <c r="K1122" s="312"/>
      <c r="L1122" s="206"/>
      <c r="M1122" s="207"/>
    </row>
    <row r="1123" spans="1:13" s="97" customFormat="1" ht="15.75">
      <c r="A1123" s="286"/>
      <c r="B1123" s="41"/>
      <c r="C1123" s="204"/>
      <c r="D1123" s="213"/>
      <c r="E1123" s="455"/>
      <c r="F1123" s="226"/>
      <c r="G1123" s="45"/>
      <c r="H1123" s="261"/>
      <c r="I1123" s="36"/>
      <c r="J1123" s="205"/>
      <c r="K1123" s="312"/>
      <c r="L1123" s="206"/>
      <c r="M1123" s="207"/>
    </row>
    <row r="1124" spans="1:13" s="97" customFormat="1" ht="15.75">
      <c r="A1124" s="286"/>
      <c r="B1124" s="41"/>
      <c r="C1124" s="204"/>
      <c r="D1124" s="213"/>
      <c r="E1124" s="455"/>
      <c r="F1124" s="226"/>
      <c r="G1124" s="232"/>
      <c r="H1124" s="260"/>
      <c r="I1124" s="36"/>
      <c r="J1124" s="205"/>
      <c r="K1124" s="312"/>
      <c r="L1124" s="206"/>
      <c r="M1124" s="207"/>
    </row>
    <row r="1125" spans="1:13" s="97" customFormat="1" ht="15.75">
      <c r="A1125" s="286"/>
      <c r="B1125" s="41"/>
      <c r="C1125" s="204"/>
      <c r="D1125" s="213"/>
      <c r="E1125" s="455"/>
      <c r="F1125" s="226"/>
      <c r="G1125" s="85"/>
      <c r="H1125" s="261"/>
      <c r="I1125" s="36"/>
      <c r="J1125" s="205"/>
      <c r="K1125" s="312"/>
      <c r="L1125" s="206"/>
      <c r="M1125" s="207"/>
    </row>
    <row r="1126" spans="1:13" s="97" customFormat="1" ht="15.75">
      <c r="A1126" s="286"/>
      <c r="B1126" s="41"/>
      <c r="C1126" s="204"/>
      <c r="D1126" s="213"/>
      <c r="E1126" s="455"/>
      <c r="F1126" s="226"/>
      <c r="G1126" s="45"/>
      <c r="H1126" s="263"/>
      <c r="I1126" s="36"/>
      <c r="J1126" s="205"/>
      <c r="K1126" s="312"/>
      <c r="L1126" s="206"/>
      <c r="M1126" s="207"/>
    </row>
    <row r="1127" spans="1:13" s="97" customFormat="1" ht="15.75">
      <c r="A1127" s="286"/>
      <c r="B1127" s="196"/>
      <c r="C1127" s="210"/>
      <c r="D1127" s="211"/>
      <c r="E1127" s="459"/>
      <c r="F1127" s="226"/>
      <c r="G1127" s="45"/>
      <c r="H1127" s="261"/>
      <c r="I1127" s="216"/>
      <c r="J1127" s="205"/>
      <c r="K1127" s="312"/>
      <c r="L1127" s="206"/>
      <c r="M1127" s="207"/>
    </row>
    <row r="1128" spans="1:13" s="97" customFormat="1" ht="15.75">
      <c r="A1128" s="286"/>
      <c r="B1128" s="196"/>
      <c r="C1128" s="210"/>
      <c r="D1128" s="211"/>
      <c r="E1128" s="459"/>
      <c r="F1128" s="226"/>
      <c r="G1128" s="45"/>
      <c r="H1128" s="261"/>
      <c r="I1128" s="216"/>
      <c r="J1128" s="205"/>
      <c r="K1128" s="312"/>
      <c r="L1128" s="206"/>
      <c r="M1128" s="207"/>
    </row>
    <row r="1129" spans="1:13" s="97" customFormat="1" ht="15.75">
      <c r="A1129" s="286"/>
      <c r="B1129" s="196"/>
      <c r="C1129" s="210"/>
      <c r="D1129" s="211"/>
      <c r="E1129" s="459"/>
      <c r="F1129" s="226"/>
      <c r="G1129" s="45"/>
      <c r="H1129" s="261"/>
      <c r="I1129" s="216"/>
      <c r="J1129" s="205"/>
      <c r="K1129" s="312"/>
      <c r="L1129" s="206"/>
      <c r="M1129" s="207"/>
    </row>
    <row r="1130" spans="1:13" s="97" customFormat="1" ht="15.75">
      <c r="A1130" s="286"/>
      <c r="B1130" s="196"/>
      <c r="C1130" s="210"/>
      <c r="D1130" s="211"/>
      <c r="E1130" s="459"/>
      <c r="F1130" s="226"/>
      <c r="G1130" s="45"/>
      <c r="H1130" s="261"/>
      <c r="I1130" s="45"/>
      <c r="J1130" s="205"/>
      <c r="K1130" s="312"/>
      <c r="L1130" s="206"/>
      <c r="M1130" s="207"/>
    </row>
    <row r="1131" spans="1:13" s="97" customFormat="1" ht="15.75">
      <c r="A1131" s="286"/>
      <c r="B1131" s="196"/>
      <c r="C1131" s="210"/>
      <c r="D1131" s="211"/>
      <c r="E1131" s="459"/>
      <c r="F1131" s="226"/>
      <c r="G1131" s="45"/>
      <c r="H1131" s="261"/>
      <c r="I1131" s="216"/>
      <c r="J1131" s="205"/>
      <c r="K1131" s="312"/>
      <c r="L1131" s="206"/>
      <c r="M1131" s="207"/>
    </row>
    <row r="1132" spans="1:13" s="97" customFormat="1" ht="15.75">
      <c r="A1132" s="286"/>
      <c r="B1132" s="196"/>
      <c r="C1132" s="210"/>
      <c r="D1132" s="211"/>
      <c r="E1132" s="459"/>
      <c r="F1132" s="226"/>
      <c r="G1132" s="45"/>
      <c r="H1132" s="261"/>
      <c r="I1132" s="216"/>
      <c r="J1132" s="205"/>
      <c r="K1132" s="312"/>
      <c r="L1132" s="206"/>
      <c r="M1132" s="207"/>
    </row>
    <row r="1133" spans="1:13" s="97" customFormat="1" ht="15.75">
      <c r="A1133" s="286"/>
      <c r="B1133" s="196"/>
      <c r="C1133" s="210"/>
      <c r="D1133" s="211"/>
      <c r="E1133" s="459"/>
      <c r="F1133" s="226"/>
      <c r="G1133" s="45"/>
      <c r="H1133" s="261"/>
      <c r="I1133" s="216"/>
      <c r="J1133" s="205"/>
      <c r="K1133" s="312"/>
      <c r="L1133" s="206"/>
      <c r="M1133" s="207"/>
    </row>
    <row r="1134" spans="1:13" s="97" customFormat="1" ht="15.75">
      <c r="A1134" s="286"/>
      <c r="B1134" s="196"/>
      <c r="C1134" s="210"/>
      <c r="D1134" s="211"/>
      <c r="E1134" s="459"/>
      <c r="F1134" s="226"/>
      <c r="G1134" s="45"/>
      <c r="H1134" s="261"/>
      <c r="I1134" s="216"/>
      <c r="J1134" s="205"/>
      <c r="K1134" s="312"/>
      <c r="L1134" s="206"/>
      <c r="M1134" s="207"/>
    </row>
    <row r="1135" spans="1:13" s="97" customFormat="1" ht="15.75">
      <c r="A1135" s="286"/>
      <c r="B1135" s="196"/>
      <c r="C1135" s="210"/>
      <c r="D1135" s="211"/>
      <c r="E1135" s="459"/>
      <c r="F1135" s="226"/>
      <c r="G1135" s="45"/>
      <c r="H1135" s="261"/>
      <c r="I1135" s="36"/>
      <c r="J1135" s="205"/>
      <c r="K1135" s="312"/>
      <c r="L1135" s="206"/>
      <c r="M1135" s="207"/>
    </row>
    <row r="1136" spans="1:13" s="97" customFormat="1" ht="15.75">
      <c r="A1136" s="286"/>
      <c r="B1136" s="196"/>
      <c r="C1136" s="210"/>
      <c r="D1136" s="211"/>
      <c r="E1136" s="459"/>
      <c r="F1136" s="226"/>
      <c r="G1136" s="45"/>
      <c r="H1136" s="261"/>
      <c r="I1136" s="36"/>
      <c r="J1136" s="205"/>
      <c r="K1136" s="312"/>
      <c r="L1136" s="206"/>
      <c r="M1136" s="207"/>
    </row>
    <row r="1137" spans="1:13" s="97" customFormat="1" ht="15.75">
      <c r="A1137" s="286"/>
      <c r="B1137" s="196"/>
      <c r="C1137" s="210"/>
      <c r="D1137" s="211"/>
      <c r="E1137" s="459"/>
      <c r="F1137" s="226"/>
      <c r="G1137" s="45"/>
      <c r="H1137" s="261"/>
      <c r="I1137" s="36"/>
      <c r="J1137" s="205"/>
      <c r="K1137" s="312"/>
      <c r="L1137" s="206"/>
      <c r="M1137" s="207"/>
    </row>
    <row r="1138" spans="1:13" s="97" customFormat="1" ht="15.75">
      <c r="A1138" s="286"/>
      <c r="B1138" s="196"/>
      <c r="C1138" s="210"/>
      <c r="D1138" s="211"/>
      <c r="E1138" s="459"/>
      <c r="F1138" s="226"/>
      <c r="G1138" s="45"/>
      <c r="H1138" s="261"/>
      <c r="I1138" s="45"/>
      <c r="J1138" s="205"/>
      <c r="K1138" s="312"/>
      <c r="L1138" s="206"/>
      <c r="M1138" s="207"/>
    </row>
    <row r="1139" spans="1:13" s="97" customFormat="1" ht="15.75">
      <c r="A1139" s="286"/>
      <c r="B1139" s="196"/>
      <c r="C1139" s="210"/>
      <c r="D1139" s="211"/>
      <c r="E1139" s="459"/>
      <c r="F1139" s="226"/>
      <c r="G1139" s="45"/>
      <c r="H1139" s="261"/>
      <c r="I1139" s="36"/>
      <c r="J1139" s="205"/>
      <c r="K1139" s="312"/>
      <c r="L1139" s="206"/>
      <c r="M1139" s="207"/>
    </row>
    <row r="1140" spans="1:13" s="97" customFormat="1" ht="15.75">
      <c r="A1140" s="286"/>
      <c r="B1140" s="196"/>
      <c r="C1140" s="210"/>
      <c r="D1140" s="211"/>
      <c r="E1140" s="459"/>
      <c r="F1140" s="226"/>
      <c r="G1140" s="45"/>
      <c r="H1140" s="261"/>
      <c r="I1140" s="216"/>
      <c r="J1140" s="205"/>
      <c r="K1140" s="312"/>
      <c r="L1140" s="206"/>
      <c r="M1140" s="207"/>
    </row>
    <row r="1141" spans="1:13" s="97" customFormat="1" ht="15.75">
      <c r="A1141" s="286"/>
      <c r="B1141" s="196"/>
      <c r="C1141" s="208"/>
      <c r="D1141" s="212"/>
      <c r="E1141" s="459"/>
      <c r="F1141" s="226"/>
      <c r="G1141" s="37"/>
      <c r="H1141" s="261"/>
      <c r="I1141" s="93"/>
      <c r="J1141" s="205"/>
      <c r="K1141" s="312"/>
      <c r="L1141" s="206"/>
      <c r="M1141" s="207"/>
    </row>
    <row r="1142" spans="1:13" s="97" customFormat="1" ht="15.75">
      <c r="A1142" s="304"/>
      <c r="B1142" s="197"/>
      <c r="C1142" s="208"/>
      <c r="D1142" s="213"/>
      <c r="E1142" s="455"/>
      <c r="F1142" s="226"/>
      <c r="G1142" s="45"/>
      <c r="H1142" s="261"/>
      <c r="I1142" s="93"/>
      <c r="J1142" s="205"/>
      <c r="K1142" s="312"/>
      <c r="L1142" s="206"/>
      <c r="M1142" s="207"/>
    </row>
    <row r="1143" spans="1:13" s="97" customFormat="1" ht="15.75">
      <c r="A1143" s="305"/>
      <c r="B1143" s="201"/>
      <c r="C1143" s="215"/>
      <c r="D1143" s="215"/>
      <c r="E1143" s="455"/>
      <c r="F1143" s="226"/>
      <c r="G1143" s="85"/>
      <c r="H1143" s="261"/>
      <c r="I1143" s="93"/>
      <c r="J1143" s="205"/>
      <c r="K1143" s="312"/>
      <c r="L1143" s="206"/>
      <c r="M1143" s="207"/>
    </row>
    <row r="1144" spans="1:13" s="97" customFormat="1" ht="15.75">
      <c r="A1144" s="286"/>
      <c r="B1144" s="41"/>
      <c r="C1144" s="204"/>
      <c r="D1144" s="213"/>
      <c r="E1144" s="455"/>
      <c r="F1144" s="226"/>
      <c r="G1144" s="333"/>
      <c r="H1144" s="260"/>
      <c r="I1144" s="93"/>
      <c r="J1144" s="205"/>
      <c r="K1144" s="312"/>
      <c r="L1144" s="206"/>
      <c r="M1144" s="207"/>
    </row>
    <row r="1145" spans="1:13" s="97" customFormat="1" ht="15.75">
      <c r="A1145" s="304"/>
      <c r="B1145" s="41"/>
      <c r="C1145" s="204"/>
      <c r="D1145" s="213"/>
      <c r="E1145" s="455"/>
      <c r="F1145" s="226"/>
      <c r="G1145" s="333"/>
      <c r="H1145" s="260"/>
      <c r="I1145" s="45"/>
      <c r="J1145" s="205"/>
      <c r="K1145" s="312"/>
      <c r="L1145" s="206"/>
      <c r="M1145" s="207"/>
    </row>
    <row r="1146" spans="1:13" s="97" customFormat="1" ht="15.75">
      <c r="A1146" s="304"/>
      <c r="B1146" s="41"/>
      <c r="C1146" s="204"/>
      <c r="D1146" s="213"/>
      <c r="E1146" s="455"/>
      <c r="F1146" s="226"/>
      <c r="G1146" s="333"/>
      <c r="H1146" s="260"/>
      <c r="I1146" s="45"/>
      <c r="J1146" s="205"/>
      <c r="K1146" s="312"/>
      <c r="L1146" s="206"/>
      <c r="M1146" s="207"/>
    </row>
    <row r="1147" spans="1:13" s="97" customFormat="1" ht="15.75">
      <c r="A1147" s="304"/>
      <c r="B1147" s="41"/>
      <c r="C1147" s="204"/>
      <c r="D1147" s="213"/>
      <c r="E1147" s="455"/>
      <c r="F1147" s="226"/>
      <c r="G1147" s="333"/>
      <c r="H1147" s="260"/>
      <c r="I1147" s="45"/>
      <c r="J1147" s="205"/>
      <c r="K1147" s="312"/>
      <c r="L1147" s="206"/>
      <c r="M1147" s="207"/>
    </row>
    <row r="1148" spans="1:13" s="97" customFormat="1" ht="15.75">
      <c r="A1148" s="304"/>
      <c r="B1148" s="41"/>
      <c r="C1148" s="204"/>
      <c r="D1148" s="213"/>
      <c r="E1148" s="455"/>
      <c r="F1148" s="226"/>
      <c r="G1148" s="333"/>
      <c r="H1148" s="260"/>
      <c r="I1148" s="45"/>
      <c r="J1148" s="205"/>
      <c r="K1148" s="312"/>
      <c r="L1148" s="206"/>
      <c r="M1148" s="207"/>
    </row>
    <row r="1149" spans="1:13" s="97" customFormat="1" ht="15.75">
      <c r="A1149" s="304"/>
      <c r="B1149" s="41"/>
      <c r="C1149" s="204"/>
      <c r="D1149" s="213"/>
      <c r="E1149" s="455"/>
      <c r="F1149" s="226"/>
      <c r="G1149" s="333"/>
      <c r="H1149" s="260"/>
      <c r="I1149" s="45"/>
      <c r="J1149" s="205"/>
      <c r="K1149" s="312"/>
      <c r="L1149" s="206"/>
      <c r="M1149" s="207"/>
    </row>
    <row r="1150" spans="1:13" s="97" customFormat="1" ht="15.75">
      <c r="A1150" s="304"/>
      <c r="B1150" s="41"/>
      <c r="C1150" s="204"/>
      <c r="D1150" s="213"/>
      <c r="E1150" s="455"/>
      <c r="F1150" s="226"/>
      <c r="G1150" s="333"/>
      <c r="H1150" s="260"/>
      <c r="I1150" s="45"/>
      <c r="J1150" s="205"/>
      <c r="K1150" s="312"/>
      <c r="L1150" s="206"/>
      <c r="M1150" s="207"/>
    </row>
    <row r="1151" spans="1:13" s="97" customFormat="1" ht="15.75">
      <c r="A1151" s="304"/>
      <c r="B1151" s="41"/>
      <c r="C1151" s="204"/>
      <c r="D1151" s="213"/>
      <c r="E1151" s="455"/>
      <c r="F1151" s="226"/>
      <c r="G1151" s="333"/>
      <c r="H1151" s="261"/>
      <c r="I1151" s="45"/>
      <c r="J1151" s="205"/>
      <c r="K1151" s="312"/>
      <c r="L1151" s="206"/>
      <c r="M1151" s="207"/>
    </row>
    <row r="1152" spans="1:13" s="97" customFormat="1" ht="15.75">
      <c r="A1152" s="304"/>
      <c r="B1152" s="41"/>
      <c r="C1152" s="204"/>
      <c r="D1152" s="213"/>
      <c r="E1152" s="455"/>
      <c r="F1152" s="226"/>
      <c r="G1152" s="333"/>
      <c r="H1152" s="261"/>
      <c r="I1152" s="45"/>
      <c r="J1152" s="205"/>
      <c r="K1152" s="312"/>
      <c r="L1152" s="206"/>
      <c r="M1152" s="207"/>
    </row>
    <row r="1153" spans="1:13" s="97" customFormat="1" ht="15.75">
      <c r="A1153" s="286"/>
      <c r="B1153" s="41"/>
      <c r="C1153" s="204"/>
      <c r="D1153" s="213"/>
      <c r="E1153" s="455"/>
      <c r="F1153" s="226"/>
      <c r="G1153" s="333"/>
      <c r="H1153" s="262"/>
      <c r="I1153" s="36"/>
      <c r="J1153" s="205"/>
      <c r="K1153" s="312"/>
      <c r="L1153" s="206"/>
      <c r="M1153" s="207"/>
    </row>
    <row r="1154" spans="1:13" s="97" customFormat="1" ht="15.75">
      <c r="A1154" s="286"/>
      <c r="B1154" s="41"/>
      <c r="C1154" s="204"/>
      <c r="D1154" s="213"/>
      <c r="E1154" s="455"/>
      <c r="F1154" s="226"/>
      <c r="G1154" s="333"/>
      <c r="H1154" s="262"/>
      <c r="I1154" s="36"/>
      <c r="J1154" s="205"/>
      <c r="K1154" s="312"/>
      <c r="L1154" s="206"/>
      <c r="M1154" s="207"/>
    </row>
    <row r="1155" spans="1:13" s="97" customFormat="1" ht="15.75">
      <c r="A1155" s="286"/>
      <c r="B1155" s="41"/>
      <c r="C1155" s="204"/>
      <c r="D1155" s="213"/>
      <c r="E1155" s="455"/>
      <c r="F1155" s="226"/>
      <c r="G1155" s="333"/>
      <c r="H1155" s="261"/>
      <c r="I1155" s="36"/>
      <c r="J1155" s="205"/>
      <c r="K1155" s="312"/>
      <c r="L1155" s="206"/>
      <c r="M1155" s="207"/>
    </row>
    <row r="1156" spans="1:13" s="97" customFormat="1" ht="15.75">
      <c r="A1156" s="286"/>
      <c r="B1156" s="41"/>
      <c r="C1156" s="204"/>
      <c r="D1156" s="213"/>
      <c r="E1156" s="455"/>
      <c r="F1156" s="226"/>
      <c r="G1156" s="333"/>
      <c r="H1156" s="260"/>
      <c r="I1156" s="36"/>
      <c r="J1156" s="205"/>
      <c r="K1156" s="312"/>
      <c r="L1156" s="206"/>
      <c r="M1156" s="207"/>
    </row>
    <row r="1157" spans="1:13" s="97" customFormat="1" ht="15.75">
      <c r="A1157" s="286"/>
      <c r="B1157" s="41"/>
      <c r="C1157" s="204"/>
      <c r="D1157" s="213"/>
      <c r="E1157" s="455"/>
      <c r="F1157" s="226"/>
      <c r="G1157" s="333"/>
      <c r="H1157" s="260"/>
      <c r="I1157" s="36"/>
      <c r="J1157" s="205"/>
      <c r="K1157" s="312"/>
      <c r="L1157" s="206"/>
      <c r="M1157" s="207"/>
    </row>
    <row r="1158" spans="1:13" s="97" customFormat="1" ht="15.75">
      <c r="A1158" s="286"/>
      <c r="B1158" s="197"/>
      <c r="C1158" s="204"/>
      <c r="D1158" s="213"/>
      <c r="E1158" s="460"/>
      <c r="F1158" s="226"/>
      <c r="G1158" s="333"/>
      <c r="H1158" s="261"/>
      <c r="I1158" s="36"/>
      <c r="J1158" s="205"/>
      <c r="K1158" s="312"/>
      <c r="L1158" s="206"/>
      <c r="M1158" s="207"/>
    </row>
    <row r="1159" spans="1:13" s="97" customFormat="1" ht="15.75">
      <c r="A1159" s="286"/>
      <c r="B1159" s="41"/>
      <c r="C1159" s="204"/>
      <c r="D1159" s="213"/>
      <c r="E1159" s="459"/>
      <c r="F1159" s="226"/>
      <c r="G1159" s="333"/>
      <c r="H1159" s="261"/>
      <c r="I1159" s="36"/>
      <c r="J1159" s="205"/>
      <c r="K1159" s="312"/>
      <c r="L1159" s="206"/>
      <c r="M1159" s="207"/>
    </row>
    <row r="1160" spans="1:13" s="97" customFormat="1" ht="15.75">
      <c r="A1160" s="286"/>
      <c r="B1160" s="41"/>
      <c r="C1160" s="204"/>
      <c r="D1160" s="213"/>
      <c r="E1160" s="459"/>
      <c r="F1160" s="226"/>
      <c r="G1160" s="45"/>
      <c r="H1160" s="261"/>
      <c r="I1160" s="36"/>
      <c r="J1160" s="205"/>
      <c r="K1160" s="312"/>
      <c r="L1160" s="206"/>
      <c r="M1160" s="207"/>
    </row>
    <row r="1161" spans="1:13" s="97" customFormat="1" ht="15.75">
      <c r="A1161" s="286"/>
      <c r="B1161" s="41"/>
      <c r="C1161" s="204"/>
      <c r="D1161" s="213"/>
      <c r="E1161" s="454"/>
      <c r="F1161" s="226"/>
      <c r="G1161" s="45"/>
      <c r="H1161" s="261"/>
      <c r="I1161" s="36"/>
      <c r="J1161" s="205"/>
      <c r="K1161" s="312"/>
      <c r="L1161" s="206"/>
      <c r="M1161" s="207"/>
    </row>
    <row r="1162" spans="1:13" s="97" customFormat="1" ht="15.75">
      <c r="A1162" s="286"/>
      <c r="B1162" s="41"/>
      <c r="C1162" s="204"/>
      <c r="D1162" s="213"/>
      <c r="E1162" s="455"/>
      <c r="F1162" s="226"/>
      <c r="G1162" s="45"/>
      <c r="H1162" s="261"/>
      <c r="I1162" s="36"/>
      <c r="J1162" s="205"/>
      <c r="K1162" s="312"/>
      <c r="L1162" s="206"/>
      <c r="M1162" s="207"/>
    </row>
    <row r="1163" spans="1:13" s="97" customFormat="1" ht="15.75">
      <c r="A1163" s="286"/>
      <c r="B1163" s="41"/>
      <c r="C1163" s="204"/>
      <c r="D1163" s="213"/>
      <c r="E1163" s="455"/>
      <c r="F1163" s="226"/>
      <c r="G1163" s="45"/>
      <c r="H1163" s="262"/>
      <c r="I1163" s="36"/>
      <c r="J1163" s="205"/>
      <c r="K1163" s="312"/>
      <c r="L1163" s="206"/>
      <c r="M1163" s="207"/>
    </row>
    <row r="1164" spans="1:13" s="97" customFormat="1" ht="15.75">
      <c r="A1164" s="286"/>
      <c r="B1164" s="41"/>
      <c r="C1164" s="204"/>
      <c r="D1164" s="213"/>
      <c r="E1164" s="459"/>
      <c r="F1164" s="226"/>
      <c r="G1164" s="45"/>
      <c r="H1164" s="262"/>
      <c r="I1164" s="36"/>
      <c r="J1164" s="205"/>
      <c r="K1164" s="312"/>
      <c r="L1164" s="206"/>
      <c r="M1164" s="207"/>
    </row>
    <row r="1165" spans="1:13" s="97" customFormat="1" ht="15.75">
      <c r="A1165" s="286"/>
      <c r="B1165" s="41"/>
      <c r="C1165" s="204"/>
      <c r="D1165" s="213"/>
      <c r="E1165" s="459"/>
      <c r="F1165" s="226"/>
      <c r="G1165" s="45"/>
      <c r="H1165" s="262"/>
      <c r="I1165" s="36"/>
      <c r="J1165" s="205"/>
      <c r="K1165" s="312"/>
      <c r="L1165" s="206"/>
      <c r="M1165" s="207"/>
    </row>
    <row r="1166" spans="1:13" s="97" customFormat="1" ht="15.75">
      <c r="A1166" s="286"/>
      <c r="B1166" s="41"/>
      <c r="C1166" s="204"/>
      <c r="D1166" s="213"/>
      <c r="E1166" s="459"/>
      <c r="F1166" s="226"/>
      <c r="G1166" s="45"/>
      <c r="H1166" s="262"/>
      <c r="I1166" s="36"/>
      <c r="J1166" s="205"/>
      <c r="K1166" s="312"/>
      <c r="L1166" s="206"/>
      <c r="M1166" s="207"/>
    </row>
    <row r="1167" spans="1:13" s="97" customFormat="1" ht="15.75">
      <c r="A1167" s="286"/>
      <c r="B1167" s="41"/>
      <c r="C1167" s="204"/>
      <c r="D1167" s="213"/>
      <c r="E1167" s="459"/>
      <c r="F1167" s="226"/>
      <c r="G1167" s="45"/>
      <c r="H1167" s="262"/>
      <c r="I1167" s="36"/>
      <c r="J1167" s="205"/>
      <c r="K1167" s="312"/>
      <c r="L1167" s="206"/>
      <c r="M1167" s="207"/>
    </row>
    <row r="1168" spans="1:13" s="97" customFormat="1" ht="15.75">
      <c r="A1168" s="286"/>
      <c r="B1168" s="41"/>
      <c r="C1168" s="204"/>
      <c r="D1168" s="213"/>
      <c r="E1168" s="459"/>
      <c r="F1168" s="226"/>
      <c r="G1168" s="45"/>
      <c r="H1168" s="262"/>
      <c r="I1168" s="36"/>
      <c r="J1168" s="205"/>
      <c r="K1168" s="312"/>
      <c r="L1168" s="206"/>
      <c r="M1168" s="207"/>
    </row>
    <row r="1169" spans="1:13" s="97" customFormat="1" ht="15.75">
      <c r="A1169" s="286"/>
      <c r="B1169" s="41"/>
      <c r="C1169" s="204"/>
      <c r="D1169" s="213"/>
      <c r="E1169" s="455"/>
      <c r="F1169" s="226"/>
      <c r="G1169" s="333"/>
      <c r="H1169" s="261"/>
      <c r="I1169" s="45"/>
      <c r="J1169" s="205"/>
      <c r="K1169" s="312"/>
      <c r="L1169" s="206"/>
      <c r="M1169" s="207"/>
    </row>
    <row r="1170" spans="1:13" s="97" customFormat="1" ht="15.75">
      <c r="A1170" s="286"/>
      <c r="B1170" s="41"/>
      <c r="C1170" s="204"/>
      <c r="D1170" s="213"/>
      <c r="E1170" s="455"/>
      <c r="F1170" s="226"/>
      <c r="G1170" s="45"/>
      <c r="H1170" s="261"/>
      <c r="I1170" s="36"/>
      <c r="J1170" s="205"/>
      <c r="K1170" s="312"/>
      <c r="L1170" s="206"/>
      <c r="M1170" s="207"/>
    </row>
    <row r="1171" spans="1:13" s="97" customFormat="1" ht="15.75">
      <c r="A1171" s="286"/>
      <c r="B1171" s="41"/>
      <c r="C1171" s="204"/>
      <c r="D1171" s="213"/>
      <c r="E1171" s="455"/>
      <c r="F1171" s="226"/>
      <c r="G1171" s="333"/>
      <c r="H1171" s="261"/>
      <c r="I1171" s="36"/>
      <c r="J1171" s="205"/>
      <c r="K1171" s="312"/>
      <c r="L1171" s="206"/>
      <c r="M1171" s="207"/>
    </row>
    <row r="1172" spans="1:13" s="97" customFormat="1" ht="15.75">
      <c r="A1172" s="286"/>
      <c r="B1172" s="41"/>
      <c r="C1172" s="204"/>
      <c r="D1172" s="213"/>
      <c r="E1172" s="455"/>
      <c r="F1172" s="226"/>
      <c r="G1172" s="45"/>
      <c r="H1172" s="263"/>
      <c r="I1172" s="36"/>
      <c r="J1172" s="205"/>
      <c r="K1172" s="312"/>
      <c r="L1172" s="206"/>
      <c r="M1172" s="207"/>
    </row>
    <row r="1173" spans="1:13" s="97" customFormat="1" ht="15.75">
      <c r="A1173" s="286"/>
      <c r="B1173" s="196"/>
      <c r="C1173" s="210"/>
      <c r="D1173" s="211"/>
      <c r="E1173" s="459"/>
      <c r="F1173" s="226"/>
      <c r="G1173" s="45"/>
      <c r="H1173" s="261"/>
      <c r="I1173" s="216"/>
      <c r="J1173" s="205"/>
      <c r="K1173" s="312"/>
      <c r="L1173" s="206"/>
      <c r="M1173" s="207"/>
    </row>
    <row r="1174" spans="1:13" s="97" customFormat="1" ht="15.75">
      <c r="A1174" s="286"/>
      <c r="B1174" s="196"/>
      <c r="C1174" s="210"/>
      <c r="D1174" s="211"/>
      <c r="E1174" s="459"/>
      <c r="F1174" s="226"/>
      <c r="G1174" s="45"/>
      <c r="H1174" s="261"/>
      <c r="I1174" s="216"/>
      <c r="J1174" s="205"/>
      <c r="K1174" s="312"/>
      <c r="L1174" s="206"/>
      <c r="M1174" s="207"/>
    </row>
    <row r="1175" spans="1:13" s="97" customFormat="1" ht="15.75">
      <c r="A1175" s="286"/>
      <c r="B1175" s="196"/>
      <c r="C1175" s="210"/>
      <c r="D1175" s="211"/>
      <c r="E1175" s="459"/>
      <c r="F1175" s="226"/>
      <c r="G1175" s="45"/>
      <c r="H1175" s="261"/>
      <c r="I1175" s="216"/>
      <c r="J1175" s="205"/>
      <c r="K1175" s="312"/>
      <c r="L1175" s="206"/>
      <c r="M1175" s="207"/>
    </row>
    <row r="1176" spans="1:13" s="97" customFormat="1" ht="15.75">
      <c r="A1176" s="286"/>
      <c r="B1176" s="196"/>
      <c r="C1176" s="210"/>
      <c r="D1176" s="211"/>
      <c r="E1176" s="459"/>
      <c r="F1176" s="226"/>
      <c r="G1176" s="45"/>
      <c r="H1176" s="261"/>
      <c r="I1176" s="45"/>
      <c r="J1176" s="205"/>
      <c r="K1176" s="312"/>
      <c r="L1176" s="206"/>
      <c r="M1176" s="207"/>
    </row>
    <row r="1177" spans="1:13" s="97" customFormat="1" ht="15.75">
      <c r="A1177" s="286"/>
      <c r="B1177" s="196"/>
      <c r="C1177" s="210"/>
      <c r="D1177" s="211"/>
      <c r="E1177" s="459"/>
      <c r="F1177" s="226"/>
      <c r="G1177" s="45"/>
      <c r="H1177" s="261"/>
      <c r="I1177" s="216"/>
      <c r="J1177" s="205"/>
      <c r="K1177" s="312"/>
      <c r="L1177" s="206"/>
      <c r="M1177" s="207"/>
    </row>
    <row r="1178" spans="1:13" s="97" customFormat="1" ht="15.75">
      <c r="A1178" s="286"/>
      <c r="B1178" s="196"/>
      <c r="C1178" s="210"/>
      <c r="D1178" s="211"/>
      <c r="E1178" s="459"/>
      <c r="F1178" s="226"/>
      <c r="G1178" s="45"/>
      <c r="H1178" s="261"/>
      <c r="I1178" s="216"/>
      <c r="J1178" s="205"/>
      <c r="K1178" s="312"/>
      <c r="L1178" s="206"/>
      <c r="M1178" s="207"/>
    </row>
    <row r="1179" spans="1:13" s="97" customFormat="1" ht="15.75">
      <c r="A1179" s="286"/>
      <c r="B1179" s="196"/>
      <c r="C1179" s="210"/>
      <c r="D1179" s="211"/>
      <c r="E1179" s="459"/>
      <c r="F1179" s="226"/>
      <c r="G1179" s="45"/>
      <c r="H1179" s="261"/>
      <c r="I1179" s="216"/>
      <c r="J1179" s="205"/>
      <c r="K1179" s="312"/>
      <c r="L1179" s="206"/>
      <c r="M1179" s="207"/>
    </row>
    <row r="1180" spans="1:13" s="97" customFormat="1" ht="15.75">
      <c r="A1180" s="286"/>
      <c r="B1180" s="196"/>
      <c r="C1180" s="210"/>
      <c r="D1180" s="211"/>
      <c r="E1180" s="459"/>
      <c r="F1180" s="226"/>
      <c r="G1180" s="45"/>
      <c r="H1180" s="261"/>
      <c r="I1180" s="216"/>
      <c r="J1180" s="205"/>
      <c r="K1180" s="312"/>
      <c r="L1180" s="206"/>
      <c r="M1180" s="207"/>
    </row>
    <row r="1181" spans="1:13" s="97" customFormat="1" ht="15.75">
      <c r="A1181" s="286"/>
      <c r="B1181" s="196"/>
      <c r="C1181" s="210"/>
      <c r="D1181" s="211"/>
      <c r="E1181" s="459"/>
      <c r="F1181" s="226"/>
      <c r="G1181" s="45"/>
      <c r="H1181" s="261"/>
      <c r="I1181" s="36"/>
      <c r="J1181" s="205"/>
      <c r="K1181" s="312"/>
      <c r="L1181" s="206"/>
      <c r="M1181" s="207"/>
    </row>
    <row r="1182" spans="1:13" s="97" customFormat="1" ht="15.75">
      <c r="A1182" s="286"/>
      <c r="B1182" s="196"/>
      <c r="C1182" s="210"/>
      <c r="D1182" s="211"/>
      <c r="E1182" s="459"/>
      <c r="F1182" s="226"/>
      <c r="G1182" s="45"/>
      <c r="H1182" s="261"/>
      <c r="I1182" s="36"/>
      <c r="J1182" s="205"/>
      <c r="K1182" s="312"/>
      <c r="L1182" s="206"/>
      <c r="M1182" s="207"/>
    </row>
    <row r="1183" spans="1:13" s="97" customFormat="1" ht="15.75">
      <c r="A1183" s="286"/>
      <c r="B1183" s="196"/>
      <c r="C1183" s="210"/>
      <c r="D1183" s="211"/>
      <c r="E1183" s="459"/>
      <c r="F1183" s="226"/>
      <c r="G1183" s="45"/>
      <c r="H1183" s="261"/>
      <c r="I1183" s="36"/>
      <c r="J1183" s="205"/>
      <c r="K1183" s="312"/>
      <c r="L1183" s="206"/>
      <c r="M1183" s="207"/>
    </row>
    <row r="1184" spans="1:13" s="97" customFormat="1" ht="15.75">
      <c r="A1184" s="286"/>
      <c r="B1184" s="196"/>
      <c r="C1184" s="210"/>
      <c r="D1184" s="211"/>
      <c r="E1184" s="459"/>
      <c r="F1184" s="226"/>
      <c r="G1184" s="45"/>
      <c r="H1184" s="261"/>
      <c r="I1184" s="36"/>
      <c r="J1184" s="205"/>
      <c r="K1184" s="312"/>
      <c r="L1184" s="206"/>
      <c r="M1184" s="207"/>
    </row>
    <row r="1185" spans="1:13" s="97" customFormat="1" ht="15.75">
      <c r="A1185" s="286"/>
      <c r="B1185" s="196"/>
      <c r="C1185" s="210"/>
      <c r="D1185" s="211"/>
      <c r="E1185" s="459"/>
      <c r="F1185" s="226"/>
      <c r="G1185" s="45"/>
      <c r="H1185" s="261"/>
      <c r="I1185" s="36"/>
      <c r="J1185" s="205"/>
      <c r="K1185" s="312"/>
      <c r="L1185" s="206"/>
      <c r="M1185" s="207"/>
    </row>
    <row r="1186" spans="1:13" s="97" customFormat="1" ht="15.75">
      <c r="A1186" s="286"/>
      <c r="B1186" s="196"/>
      <c r="C1186" s="210"/>
      <c r="D1186" s="211"/>
      <c r="E1186" s="459"/>
      <c r="F1186" s="226"/>
      <c r="G1186" s="45"/>
      <c r="H1186" s="261"/>
      <c r="I1186" s="216"/>
      <c r="J1186" s="205"/>
      <c r="K1186" s="312"/>
      <c r="L1186" s="206"/>
      <c r="M1186" s="207"/>
    </row>
    <row r="1187" spans="1:13" s="97" customFormat="1" ht="15.75">
      <c r="A1187" s="286"/>
      <c r="B1187" s="227"/>
      <c r="C1187" s="208"/>
      <c r="D1187" s="212"/>
      <c r="E1187" s="459"/>
      <c r="F1187" s="226"/>
      <c r="G1187" s="37"/>
      <c r="H1187" s="261"/>
      <c r="I1187" s="93"/>
      <c r="J1187" s="205"/>
      <c r="K1187" s="312"/>
      <c r="L1187" s="206"/>
      <c r="M1187" s="207"/>
    </row>
    <row r="1188" spans="1:13" s="97" customFormat="1" ht="14.45" customHeight="1">
      <c r="A1188" s="286"/>
      <c r="B1188" s="36"/>
      <c r="C1188" s="202"/>
      <c r="D1188" s="217"/>
      <c r="E1188" s="272"/>
      <c r="F1188" s="226"/>
      <c r="G1188" s="333"/>
      <c r="H1188" s="261"/>
      <c r="I1188" s="93"/>
      <c r="J1188" s="205"/>
      <c r="K1188" s="312"/>
      <c r="L1188" s="206"/>
      <c r="M1188" s="207"/>
    </row>
    <row r="1189" spans="1:13" s="97" customFormat="1" ht="14.45" customHeight="1">
      <c r="A1189" s="286"/>
      <c r="B1189" s="36"/>
      <c r="C1189" s="202"/>
      <c r="D1189" s="217"/>
      <c r="E1189" s="272"/>
      <c r="F1189" s="226"/>
      <c r="G1189" s="333"/>
      <c r="H1189" s="261"/>
      <c r="I1189" s="93"/>
      <c r="J1189" s="205"/>
      <c r="K1189" s="312"/>
      <c r="L1189" s="206"/>
      <c r="M1189" s="207"/>
    </row>
    <row r="1190" spans="1:13" s="97" customFormat="1" ht="14.45" customHeight="1">
      <c r="A1190" s="286"/>
      <c r="B1190" s="36"/>
      <c r="C1190" s="202"/>
      <c r="D1190" s="217"/>
      <c r="E1190" s="272"/>
      <c r="F1190" s="226"/>
      <c r="G1190" s="333"/>
      <c r="H1190" s="261"/>
      <c r="I1190" s="93"/>
      <c r="J1190" s="205"/>
      <c r="K1190" s="312"/>
      <c r="L1190" s="206"/>
      <c r="M1190" s="207"/>
    </row>
    <row r="1191" spans="1:13" s="97" customFormat="1" ht="14.45" customHeight="1">
      <c r="A1191" s="286"/>
      <c r="B1191" s="36"/>
      <c r="C1191" s="202"/>
      <c r="D1191" s="217"/>
      <c r="E1191" s="272"/>
      <c r="F1191" s="226"/>
      <c r="G1191" s="333"/>
      <c r="H1191" s="261"/>
      <c r="I1191" s="93"/>
      <c r="J1191" s="205"/>
      <c r="K1191" s="312"/>
      <c r="L1191" s="206"/>
      <c r="M1191" s="207"/>
    </row>
    <row r="1192" spans="1:13" s="97" customFormat="1" ht="14.45" customHeight="1">
      <c r="A1192" s="286"/>
      <c r="B1192" s="95"/>
      <c r="C1192" s="209"/>
      <c r="D1192" s="217"/>
      <c r="E1192" s="272"/>
      <c r="F1192" s="226"/>
      <c r="G1192" s="45"/>
      <c r="H1192" s="261"/>
      <c r="I1192" s="93"/>
      <c r="J1192" s="205"/>
      <c r="K1192" s="312"/>
      <c r="L1192" s="206"/>
      <c r="M1192" s="207"/>
    </row>
    <row r="1193" spans="1:13" s="97" customFormat="1" ht="14.45" customHeight="1">
      <c r="A1193" s="286"/>
      <c r="B1193" s="95"/>
      <c r="C1193" s="209"/>
      <c r="D1193" s="217"/>
      <c r="E1193" s="272"/>
      <c r="F1193" s="226"/>
      <c r="G1193" s="45"/>
      <c r="H1193" s="261"/>
      <c r="I1193" s="93"/>
      <c r="J1193" s="205"/>
      <c r="K1193" s="312"/>
      <c r="L1193" s="206"/>
      <c r="M1193" s="207"/>
    </row>
    <row r="1194" spans="1:13" s="97" customFormat="1" ht="14.45" customHeight="1">
      <c r="A1194" s="304"/>
      <c r="B1194" s="231"/>
      <c r="C1194" s="218"/>
      <c r="D1194" s="217"/>
      <c r="E1194" s="461"/>
      <c r="F1194" s="226"/>
      <c r="G1194" s="45"/>
      <c r="H1194" s="261"/>
      <c r="I1194" s="93"/>
      <c r="J1194" s="205"/>
      <c r="K1194" s="312"/>
      <c r="L1194" s="206"/>
      <c r="M1194" s="207"/>
    </row>
    <row r="1195" spans="1:13" s="97" customFormat="1" ht="14.45" customHeight="1">
      <c r="A1195" s="305"/>
      <c r="B1195" s="38"/>
      <c r="C1195" s="219"/>
      <c r="D1195" s="219"/>
      <c r="E1195" s="272"/>
      <c r="F1195" s="226"/>
      <c r="G1195" s="85"/>
      <c r="H1195" s="261"/>
      <c r="I1195" s="93"/>
      <c r="J1195" s="205"/>
      <c r="K1195" s="312"/>
      <c r="L1195" s="206"/>
      <c r="M1195" s="207"/>
    </row>
    <row r="1196" spans="1:13" s="97" customFormat="1" ht="14.45" customHeight="1">
      <c r="A1196" s="286"/>
      <c r="B1196" s="36"/>
      <c r="C1196" s="202"/>
      <c r="D1196" s="217"/>
      <c r="E1196" s="462"/>
      <c r="F1196" s="226"/>
      <c r="G1196" s="333"/>
      <c r="H1196" s="261"/>
      <c r="I1196" s="93"/>
      <c r="J1196" s="205"/>
      <c r="K1196" s="312"/>
      <c r="L1196" s="206"/>
      <c r="M1196" s="207"/>
    </row>
    <row r="1197" spans="1:13" s="97" customFormat="1" ht="14.45" customHeight="1">
      <c r="A1197" s="304"/>
      <c r="B1197" s="36"/>
      <c r="C1197" s="202"/>
      <c r="D1197" s="217"/>
      <c r="E1197" s="461"/>
      <c r="F1197" s="226"/>
      <c r="G1197" s="333"/>
      <c r="H1197" s="261"/>
      <c r="I1197" s="45"/>
      <c r="J1197" s="205"/>
      <c r="K1197" s="312"/>
      <c r="L1197" s="206"/>
      <c r="M1197" s="207"/>
    </row>
    <row r="1198" spans="1:13" s="97" customFormat="1" ht="14.45" customHeight="1">
      <c r="A1198" s="304"/>
      <c r="B1198" s="36"/>
      <c r="C1198" s="202"/>
      <c r="D1198" s="217"/>
      <c r="E1198" s="461"/>
      <c r="F1198" s="226"/>
      <c r="G1198" s="333"/>
      <c r="H1198" s="261"/>
      <c r="I1198" s="45"/>
      <c r="J1198" s="205"/>
      <c r="K1198" s="312"/>
      <c r="L1198" s="206"/>
      <c r="M1198" s="207"/>
    </row>
    <row r="1199" spans="1:13" s="97" customFormat="1" ht="14.45" customHeight="1">
      <c r="A1199" s="304"/>
      <c r="B1199" s="36"/>
      <c r="C1199" s="202"/>
      <c r="D1199" s="217"/>
      <c r="E1199" s="461"/>
      <c r="F1199" s="226"/>
      <c r="G1199" s="333"/>
      <c r="H1199" s="261"/>
      <c r="I1199" s="45"/>
      <c r="J1199" s="205"/>
      <c r="K1199" s="312"/>
      <c r="L1199" s="206"/>
      <c r="M1199" s="207"/>
    </row>
    <row r="1200" spans="1:13" s="97" customFormat="1" ht="14.45" customHeight="1">
      <c r="A1200" s="286"/>
      <c r="B1200" s="36"/>
      <c r="C1200" s="202"/>
      <c r="D1200" s="217"/>
      <c r="E1200" s="461"/>
      <c r="F1200" s="226"/>
      <c r="G1200" s="333"/>
      <c r="H1200" s="261"/>
      <c r="I1200" s="36"/>
      <c r="J1200" s="205"/>
      <c r="K1200" s="312"/>
      <c r="L1200" s="206"/>
      <c r="M1200" s="207"/>
    </row>
    <row r="1201" spans="1:13" s="97" customFormat="1" ht="14.45" customHeight="1">
      <c r="A1201" s="286"/>
      <c r="B1201" s="36"/>
      <c r="C1201" s="202"/>
      <c r="D1201" s="217"/>
      <c r="E1201" s="461"/>
      <c r="F1201" s="226"/>
      <c r="G1201" s="333"/>
      <c r="H1201" s="261"/>
      <c r="I1201" s="36"/>
      <c r="J1201" s="205"/>
      <c r="K1201" s="312"/>
      <c r="L1201" s="206"/>
      <c r="M1201" s="207"/>
    </row>
    <row r="1202" spans="1:13" s="97" customFormat="1" ht="14.45" customHeight="1">
      <c r="A1202" s="286"/>
      <c r="B1202" s="36"/>
      <c r="C1202" s="202"/>
      <c r="D1202" s="217"/>
      <c r="E1202" s="461"/>
      <c r="F1202" s="226"/>
      <c r="G1202" s="333"/>
      <c r="H1202" s="261"/>
      <c r="I1202" s="36"/>
      <c r="J1202" s="205"/>
      <c r="K1202" s="312"/>
      <c r="L1202" s="206"/>
      <c r="M1202" s="207"/>
    </row>
    <row r="1203" spans="1:13" s="97" customFormat="1" ht="14.45" customHeight="1">
      <c r="A1203" s="286"/>
      <c r="B1203" s="36"/>
      <c r="C1203" s="202"/>
      <c r="D1203" s="217"/>
      <c r="E1203" s="461"/>
      <c r="F1203" s="226"/>
      <c r="G1203" s="333"/>
      <c r="H1203" s="261"/>
      <c r="I1203" s="36"/>
      <c r="J1203" s="205"/>
      <c r="K1203" s="312"/>
      <c r="L1203" s="206"/>
      <c r="M1203" s="207"/>
    </row>
    <row r="1204" spans="1:13" s="97" customFormat="1" ht="14.45" customHeight="1">
      <c r="A1204" s="286"/>
      <c r="B1204" s="36"/>
      <c r="C1204" s="202"/>
      <c r="D1204" s="217"/>
      <c r="E1204" s="461"/>
      <c r="F1204" s="226"/>
      <c r="G1204" s="45"/>
      <c r="H1204" s="261"/>
      <c r="I1204" s="36"/>
      <c r="J1204" s="205"/>
      <c r="K1204" s="312"/>
      <c r="L1204" s="206"/>
      <c r="M1204" s="207"/>
    </row>
    <row r="1205" spans="1:13" s="97" customFormat="1" ht="14.45" customHeight="1">
      <c r="A1205" s="286"/>
      <c r="B1205" s="36"/>
      <c r="C1205" s="202"/>
      <c r="D1205" s="217"/>
      <c r="E1205" s="461"/>
      <c r="F1205" s="226"/>
      <c r="G1205" s="45"/>
      <c r="H1205" s="261"/>
      <c r="I1205" s="36"/>
      <c r="J1205" s="205"/>
      <c r="K1205" s="312"/>
      <c r="L1205" s="206"/>
      <c r="M1205" s="207"/>
    </row>
    <row r="1206" spans="1:13" s="97" customFormat="1" ht="14.45" customHeight="1">
      <c r="A1206" s="286"/>
      <c r="B1206" s="36"/>
      <c r="C1206" s="202"/>
      <c r="D1206" s="217"/>
      <c r="E1206" s="272"/>
      <c r="F1206" s="226"/>
      <c r="G1206" s="45"/>
      <c r="H1206" s="262"/>
      <c r="I1206" s="36"/>
      <c r="J1206" s="205"/>
      <c r="K1206" s="312"/>
      <c r="L1206" s="206"/>
      <c r="M1206" s="207"/>
    </row>
    <row r="1207" spans="1:13" s="97" customFormat="1" ht="14.45" customHeight="1">
      <c r="A1207" s="286"/>
      <c r="B1207" s="36"/>
      <c r="C1207" s="202"/>
      <c r="D1207" s="217"/>
      <c r="E1207" s="272"/>
      <c r="F1207" s="226"/>
      <c r="G1207" s="45"/>
      <c r="H1207" s="262"/>
      <c r="I1207" s="36"/>
      <c r="J1207" s="205"/>
      <c r="K1207" s="312"/>
      <c r="L1207" s="206"/>
      <c r="M1207" s="207"/>
    </row>
    <row r="1208" spans="1:13" s="97" customFormat="1" ht="14.45" customHeight="1">
      <c r="A1208" s="286"/>
      <c r="B1208" s="36"/>
      <c r="C1208" s="202"/>
      <c r="D1208" s="217"/>
      <c r="E1208" s="272"/>
      <c r="F1208" s="226"/>
      <c r="G1208" s="45"/>
      <c r="H1208" s="262"/>
      <c r="I1208" s="36"/>
      <c r="J1208" s="205"/>
      <c r="K1208" s="312"/>
      <c r="L1208" s="206"/>
      <c r="M1208" s="207"/>
    </row>
    <row r="1209" spans="1:13" s="97" customFormat="1" ht="14.45" customHeight="1">
      <c r="A1209" s="286"/>
      <c r="B1209" s="36"/>
      <c r="C1209" s="202"/>
      <c r="D1209" s="217"/>
      <c r="E1209" s="461"/>
      <c r="F1209" s="226"/>
      <c r="G1209" s="333"/>
      <c r="H1209" s="261"/>
      <c r="I1209" s="45"/>
      <c r="J1209" s="205"/>
      <c r="K1209" s="312"/>
      <c r="L1209" s="206"/>
      <c r="M1209" s="207"/>
    </row>
    <row r="1210" spans="1:13" s="97" customFormat="1" ht="14.45" customHeight="1">
      <c r="A1210" s="286"/>
      <c r="B1210" s="36"/>
      <c r="C1210" s="202"/>
      <c r="D1210" s="217"/>
      <c r="E1210" s="461"/>
      <c r="F1210" s="226"/>
      <c r="G1210" s="232"/>
      <c r="H1210" s="260"/>
      <c r="I1210" s="36"/>
      <c r="J1210" s="205"/>
      <c r="K1210" s="312"/>
      <c r="L1210" s="206"/>
      <c r="M1210" s="207"/>
    </row>
    <row r="1211" spans="1:13" s="97" customFormat="1" ht="14.45" customHeight="1">
      <c r="A1211" s="286"/>
      <c r="B1211" s="36"/>
      <c r="C1211" s="202"/>
      <c r="D1211" s="217"/>
      <c r="E1211" s="461"/>
      <c r="F1211" s="226"/>
      <c r="G1211" s="333"/>
      <c r="H1211" s="261"/>
      <c r="I1211" s="36"/>
      <c r="J1211" s="205"/>
      <c r="K1211" s="312"/>
      <c r="L1211" s="206"/>
      <c r="M1211" s="207"/>
    </row>
    <row r="1212" spans="1:13" s="97" customFormat="1" ht="14.45" customHeight="1">
      <c r="A1212" s="286"/>
      <c r="B1212" s="36"/>
      <c r="C1212" s="202"/>
      <c r="D1212" s="217"/>
      <c r="E1212" s="461"/>
      <c r="F1212" s="226"/>
      <c r="G1212" s="45"/>
      <c r="H1212" s="261"/>
      <c r="I1212" s="36"/>
      <c r="J1212" s="205"/>
      <c r="K1212" s="312"/>
      <c r="L1212" s="206"/>
      <c r="M1212" s="207"/>
    </row>
    <row r="1213" spans="1:13" s="97" customFormat="1" ht="14.45" customHeight="1">
      <c r="A1213" s="286"/>
      <c r="B1213" s="36"/>
      <c r="C1213" s="202"/>
      <c r="D1213" s="217"/>
      <c r="E1213" s="461"/>
      <c r="F1213" s="226"/>
      <c r="G1213" s="45"/>
      <c r="H1213" s="261"/>
      <c r="I1213" s="36"/>
      <c r="J1213" s="205"/>
      <c r="K1213" s="312"/>
      <c r="L1213" s="206"/>
      <c r="M1213" s="207"/>
    </row>
    <row r="1214" spans="1:13" s="97" customFormat="1" ht="14.45" customHeight="1">
      <c r="A1214" s="286"/>
      <c r="B1214" s="36"/>
      <c r="C1214" s="202"/>
      <c r="D1214" s="217"/>
      <c r="E1214" s="461"/>
      <c r="F1214" s="226"/>
      <c r="G1214" s="45"/>
      <c r="H1214" s="261"/>
      <c r="I1214" s="36"/>
      <c r="J1214" s="205"/>
      <c r="K1214" s="312"/>
      <c r="L1214" s="206"/>
      <c r="M1214" s="207"/>
    </row>
    <row r="1215" spans="1:13" s="97" customFormat="1" ht="14.45" customHeight="1">
      <c r="A1215" s="286"/>
      <c r="B1215" s="36"/>
      <c r="C1215" s="202"/>
      <c r="D1215" s="217"/>
      <c r="E1215" s="461"/>
      <c r="F1215" s="226"/>
      <c r="G1215" s="45"/>
      <c r="H1215" s="263"/>
      <c r="I1215" s="36"/>
      <c r="J1215" s="205"/>
      <c r="K1215" s="312"/>
      <c r="L1215" s="206"/>
      <c r="M1215" s="207"/>
    </row>
    <row r="1216" spans="1:13" s="97" customFormat="1" ht="14.45" customHeight="1">
      <c r="A1216" s="286"/>
      <c r="B1216" s="36"/>
      <c r="C1216" s="202"/>
      <c r="D1216" s="217"/>
      <c r="E1216" s="461"/>
      <c r="F1216" s="226"/>
      <c r="G1216" s="45"/>
      <c r="H1216" s="263"/>
      <c r="I1216" s="36"/>
      <c r="J1216" s="205"/>
      <c r="K1216" s="312"/>
      <c r="L1216" s="206"/>
      <c r="M1216" s="207"/>
    </row>
    <row r="1217" spans="1:13" s="97" customFormat="1" ht="14.45" customHeight="1">
      <c r="A1217" s="286"/>
      <c r="B1217" s="36"/>
      <c r="C1217" s="202"/>
      <c r="D1217" s="217"/>
      <c r="E1217" s="461"/>
      <c r="F1217" s="226"/>
      <c r="G1217" s="45"/>
      <c r="H1217" s="263"/>
      <c r="I1217" s="36"/>
      <c r="J1217" s="205"/>
      <c r="K1217" s="312"/>
      <c r="L1217" s="206"/>
      <c r="M1217" s="207"/>
    </row>
    <row r="1218" spans="1:13" s="97" customFormat="1" ht="14.45" customHeight="1">
      <c r="A1218" s="286"/>
      <c r="B1218" s="232"/>
      <c r="C1218" s="220"/>
      <c r="D1218" s="221"/>
      <c r="E1218" s="272"/>
      <c r="F1218" s="226"/>
      <c r="G1218" s="45"/>
      <c r="H1218" s="261"/>
      <c r="I1218" s="216"/>
      <c r="J1218" s="205"/>
      <c r="K1218" s="312"/>
      <c r="L1218" s="206"/>
      <c r="M1218" s="207"/>
    </row>
    <row r="1219" spans="1:13" s="97" customFormat="1" ht="14.45" customHeight="1">
      <c r="A1219" s="286"/>
      <c r="B1219" s="232"/>
      <c r="C1219" s="220"/>
      <c r="D1219" s="221"/>
      <c r="E1219" s="272"/>
      <c r="F1219" s="226"/>
      <c r="G1219" s="45"/>
      <c r="H1219" s="261"/>
      <c r="I1219" s="216"/>
      <c r="J1219" s="205"/>
      <c r="K1219" s="312"/>
      <c r="L1219" s="206"/>
      <c r="M1219" s="207"/>
    </row>
    <row r="1220" spans="1:13" s="97" customFormat="1" ht="14.45" customHeight="1">
      <c r="A1220" s="286"/>
      <c r="B1220" s="232"/>
      <c r="C1220" s="220"/>
      <c r="D1220" s="221"/>
      <c r="E1220" s="272"/>
      <c r="F1220" s="226"/>
      <c r="G1220" s="45"/>
      <c r="H1220" s="261"/>
      <c r="I1220" s="216"/>
      <c r="J1220" s="205"/>
      <c r="K1220" s="312"/>
      <c r="L1220" s="206"/>
      <c r="M1220" s="207"/>
    </row>
    <row r="1221" spans="1:13" s="97" customFormat="1" ht="14.45" customHeight="1">
      <c r="A1221" s="286"/>
      <c r="B1221" s="232"/>
      <c r="C1221" s="220"/>
      <c r="D1221" s="221"/>
      <c r="E1221" s="272"/>
      <c r="F1221" s="226"/>
      <c r="G1221" s="45"/>
      <c r="H1221" s="261"/>
      <c r="I1221" s="45"/>
      <c r="J1221" s="205"/>
      <c r="K1221" s="312"/>
      <c r="L1221" s="206"/>
      <c r="M1221" s="207"/>
    </row>
    <row r="1222" spans="1:13" s="97" customFormat="1" ht="14.45" customHeight="1">
      <c r="A1222" s="286"/>
      <c r="B1222" s="232"/>
      <c r="C1222" s="220"/>
      <c r="D1222" s="221"/>
      <c r="E1222" s="272"/>
      <c r="F1222" s="226"/>
      <c r="G1222" s="45"/>
      <c r="H1222" s="261"/>
      <c r="I1222" s="216"/>
      <c r="J1222" s="205"/>
      <c r="K1222" s="312"/>
      <c r="L1222" s="206"/>
      <c r="M1222" s="207"/>
    </row>
    <row r="1223" spans="1:13" s="97" customFormat="1" ht="14.45" customHeight="1">
      <c r="A1223" s="286"/>
      <c r="B1223" s="232"/>
      <c r="C1223" s="220"/>
      <c r="D1223" s="221"/>
      <c r="E1223" s="272"/>
      <c r="F1223" s="226"/>
      <c r="G1223" s="45"/>
      <c r="H1223" s="261"/>
      <c r="I1223" s="216"/>
      <c r="J1223" s="205"/>
      <c r="K1223" s="312"/>
      <c r="L1223" s="206"/>
      <c r="M1223" s="207"/>
    </row>
    <row r="1224" spans="1:13" s="97" customFormat="1" ht="14.45" customHeight="1">
      <c r="A1224" s="286"/>
      <c r="B1224" s="232"/>
      <c r="C1224" s="220"/>
      <c r="D1224" s="221"/>
      <c r="E1224" s="272"/>
      <c r="F1224" s="226"/>
      <c r="G1224" s="45"/>
      <c r="H1224" s="261"/>
      <c r="I1224" s="216"/>
      <c r="J1224" s="205"/>
      <c r="K1224" s="312"/>
      <c r="L1224" s="206"/>
      <c r="M1224" s="207"/>
    </row>
    <row r="1225" spans="1:13" s="97" customFormat="1" ht="14.45" customHeight="1">
      <c r="A1225" s="286"/>
      <c r="B1225" s="232"/>
      <c r="C1225" s="220"/>
      <c r="D1225" s="221"/>
      <c r="E1225" s="272"/>
      <c r="F1225" s="226"/>
      <c r="G1225" s="45"/>
      <c r="H1225" s="261"/>
      <c r="I1225" s="216"/>
      <c r="J1225" s="205"/>
      <c r="K1225" s="312"/>
      <c r="L1225" s="206"/>
      <c r="M1225" s="207"/>
    </row>
    <row r="1226" spans="1:13" s="97" customFormat="1" ht="14.45" customHeight="1">
      <c r="A1226" s="286"/>
      <c r="B1226" s="232"/>
      <c r="C1226" s="220"/>
      <c r="D1226" s="221"/>
      <c r="E1226" s="272"/>
      <c r="F1226" s="226"/>
      <c r="G1226" s="45"/>
      <c r="H1226" s="261"/>
      <c r="I1226" s="36"/>
      <c r="J1226" s="205"/>
      <c r="K1226" s="312"/>
      <c r="L1226" s="206"/>
      <c r="M1226" s="207"/>
    </row>
    <row r="1227" spans="1:13" s="97" customFormat="1" ht="14.45" customHeight="1">
      <c r="A1227" s="286"/>
      <c r="B1227" s="232"/>
      <c r="C1227" s="220"/>
      <c r="D1227" s="221"/>
      <c r="E1227" s="272"/>
      <c r="F1227" s="226"/>
      <c r="G1227" s="45"/>
      <c r="H1227" s="261"/>
      <c r="I1227" s="36"/>
      <c r="J1227" s="205"/>
      <c r="K1227" s="312"/>
      <c r="L1227" s="206"/>
      <c r="M1227" s="207"/>
    </row>
    <row r="1228" spans="1:13" s="97" customFormat="1" ht="14.45" customHeight="1">
      <c r="A1228" s="286"/>
      <c r="B1228" s="232"/>
      <c r="C1228" s="220"/>
      <c r="D1228" s="221"/>
      <c r="E1228" s="272"/>
      <c r="F1228" s="226"/>
      <c r="G1228" s="45"/>
      <c r="H1228" s="261"/>
      <c r="I1228" s="36"/>
      <c r="J1228" s="205"/>
      <c r="K1228" s="312"/>
      <c r="L1228" s="206"/>
      <c r="M1228" s="207"/>
    </row>
    <row r="1229" spans="1:13" s="97" customFormat="1" ht="14.45" customHeight="1">
      <c r="A1229" s="286"/>
      <c r="B1229" s="232"/>
      <c r="C1229" s="220"/>
      <c r="D1229" s="221"/>
      <c r="E1229" s="272"/>
      <c r="F1229" s="226"/>
      <c r="G1229" s="45"/>
      <c r="H1229" s="261"/>
      <c r="I1229" s="36"/>
      <c r="J1229" s="205"/>
      <c r="K1229" s="312"/>
      <c r="L1229" s="206"/>
      <c r="M1229" s="207"/>
    </row>
    <row r="1230" spans="1:13" s="97" customFormat="1" ht="14.45" customHeight="1">
      <c r="A1230" s="286"/>
      <c r="B1230" s="232"/>
      <c r="C1230" s="220"/>
      <c r="D1230" s="221"/>
      <c r="E1230" s="272"/>
      <c r="F1230" s="226"/>
      <c r="G1230" s="45"/>
      <c r="H1230" s="261"/>
      <c r="I1230" s="216"/>
      <c r="J1230" s="205"/>
      <c r="K1230" s="312"/>
      <c r="L1230" s="206"/>
      <c r="M1230" s="207"/>
    </row>
    <row r="1231" spans="1:13" s="97" customFormat="1">
      <c r="A1231" s="266"/>
      <c r="B1231" s="103"/>
      <c r="C1231" s="265"/>
      <c r="D1231" s="265"/>
      <c r="E1231" s="463"/>
      <c r="F1231" s="234"/>
      <c r="G1231" s="268"/>
      <c r="H1231" s="264"/>
      <c r="I1231" s="103"/>
      <c r="J1231" s="99"/>
      <c r="K1231" s="313"/>
      <c r="L1231" s="98"/>
    </row>
    <row r="1232" spans="1:13" s="97" customFormat="1">
      <c r="A1232" s="266"/>
      <c r="B1232" s="103"/>
      <c r="C1232" s="265"/>
      <c r="D1232" s="265"/>
      <c r="E1232" s="463"/>
      <c r="F1232" s="234"/>
      <c r="G1232" s="268"/>
      <c r="H1232" s="264"/>
      <c r="I1232" s="103"/>
      <c r="J1232" s="99"/>
      <c r="K1232" s="313"/>
      <c r="L1232" s="98"/>
    </row>
    <row r="1233" spans="1:12" s="97" customFormat="1">
      <c r="A1233" s="266"/>
      <c r="B1233" s="103"/>
      <c r="C1233" s="265"/>
      <c r="D1233" s="265"/>
      <c r="E1233" s="463"/>
      <c r="F1233" s="234"/>
      <c r="G1233" s="268"/>
      <c r="H1233" s="264"/>
      <c r="I1233" s="103"/>
      <c r="J1233" s="99"/>
      <c r="K1233" s="313"/>
      <c r="L1233" s="98"/>
    </row>
    <row r="1234" spans="1:12">
      <c r="A1234" s="266"/>
      <c r="B1234" s="103"/>
      <c r="C1234" s="265"/>
      <c r="D1234" s="265"/>
      <c r="E1234" s="463"/>
    </row>
    <row r="1235" spans="1:12" ht="15.75" customHeight="1">
      <c r="A1235" s="266"/>
      <c r="B1235" s="103"/>
      <c r="C1235" s="265"/>
      <c r="D1235" s="265"/>
      <c r="E1235" s="463"/>
    </row>
    <row r="1236" spans="1:12">
      <c r="A1236" s="266"/>
      <c r="B1236" s="103"/>
      <c r="C1236" s="265"/>
      <c r="D1236" s="265"/>
      <c r="E1236" s="463"/>
    </row>
    <row r="1237" spans="1:12">
      <c r="A1237" s="266"/>
      <c r="B1237" s="103"/>
      <c r="C1237" s="265"/>
      <c r="D1237" s="265"/>
      <c r="E1237" s="463"/>
    </row>
    <row r="1238" spans="1:12">
      <c r="A1238" s="266"/>
      <c r="B1238" s="103"/>
      <c r="C1238" s="265"/>
      <c r="D1238" s="265"/>
      <c r="E1238" s="463"/>
    </row>
    <row r="1239" spans="1:12">
      <c r="A1239" s="266"/>
      <c r="B1239" s="103"/>
      <c r="C1239" s="265"/>
      <c r="D1239" s="265"/>
      <c r="E1239" s="463"/>
    </row>
    <row r="1240" spans="1:12">
      <c r="A1240" s="266"/>
      <c r="B1240" s="103"/>
      <c r="C1240" s="265"/>
      <c r="D1240" s="265"/>
      <c r="E1240" s="463"/>
    </row>
    <row r="1241" spans="1:12">
      <c r="A1241" s="266"/>
      <c r="B1241" s="103"/>
      <c r="C1241" s="265"/>
      <c r="D1241" s="265"/>
      <c r="E1241" s="463"/>
    </row>
    <row r="1242" spans="1:12">
      <c r="A1242" s="266"/>
      <c r="B1242" s="103"/>
      <c r="C1242" s="265"/>
      <c r="D1242" s="265"/>
      <c r="E1242" s="463"/>
    </row>
    <row r="1243" spans="1:12">
      <c r="A1243" s="266"/>
      <c r="B1243" s="103"/>
      <c r="C1243" s="265"/>
      <c r="D1243" s="265"/>
      <c r="E1243" s="463"/>
    </row>
    <row r="1244" spans="1:12">
      <c r="A1244" s="266"/>
      <c r="B1244" s="103"/>
      <c r="C1244" s="265"/>
      <c r="D1244" s="265"/>
      <c r="E1244" s="463"/>
    </row>
    <row r="1245" spans="1:12">
      <c r="A1245" s="266"/>
      <c r="B1245" s="103"/>
      <c r="C1245" s="265"/>
      <c r="D1245" s="265"/>
      <c r="E1245" s="463"/>
    </row>
    <row r="1246" spans="1:12">
      <c r="A1246" s="266"/>
      <c r="B1246" s="103"/>
      <c r="C1246" s="265"/>
      <c r="D1246" s="265"/>
      <c r="E1246" s="463"/>
    </row>
    <row r="1247" spans="1:12">
      <c r="A1247" s="266"/>
      <c r="B1247" s="103"/>
      <c r="C1247" s="265"/>
      <c r="D1247" s="265"/>
      <c r="E1247" s="463"/>
    </row>
    <row r="1248" spans="1:12">
      <c r="A1248" s="266"/>
      <c r="B1248" s="103"/>
      <c r="C1248" s="265"/>
      <c r="D1248" s="265"/>
      <c r="E1248" s="463"/>
    </row>
    <row r="1249" spans="1:5">
      <c r="A1249" s="266"/>
      <c r="B1249" s="103"/>
      <c r="C1249" s="265"/>
      <c r="D1249" s="265"/>
      <c r="E1249" s="463"/>
    </row>
    <row r="1250" spans="1:5">
      <c r="A1250" s="266"/>
      <c r="B1250" s="103"/>
      <c r="C1250" s="265"/>
      <c r="D1250" s="265"/>
      <c r="E1250" s="463"/>
    </row>
    <row r="1251" spans="1:5">
      <c r="A1251" s="266"/>
      <c r="B1251" s="103"/>
      <c r="C1251" s="265"/>
      <c r="D1251" s="265"/>
      <c r="E1251" s="463"/>
    </row>
    <row r="1252" spans="1:5">
      <c r="A1252" s="266"/>
      <c r="B1252" s="103"/>
      <c r="C1252" s="265"/>
      <c r="D1252" s="265"/>
      <c r="E1252" s="463"/>
    </row>
    <row r="1253" spans="1:5">
      <c r="A1253" s="266"/>
      <c r="B1253" s="103"/>
      <c r="C1253" s="265"/>
      <c r="D1253" s="265"/>
      <c r="E1253" s="463"/>
    </row>
    <row r="1254" spans="1:5">
      <c r="A1254" s="266"/>
      <c r="B1254" s="103"/>
      <c r="C1254" s="265"/>
      <c r="D1254" s="265"/>
      <c r="E1254" s="463"/>
    </row>
    <row r="1255" spans="1:5">
      <c r="A1255" s="266"/>
      <c r="B1255" s="103"/>
      <c r="C1255" s="265"/>
      <c r="D1255" s="265"/>
      <c r="E1255" s="463"/>
    </row>
    <row r="1256" spans="1:5">
      <c r="A1256" s="266"/>
      <c r="B1256" s="103"/>
      <c r="C1256" s="265"/>
      <c r="D1256" s="265"/>
      <c r="E1256" s="463"/>
    </row>
    <row r="1257" spans="1:5">
      <c r="A1257" s="266"/>
      <c r="B1257" s="103"/>
      <c r="C1257" s="265"/>
      <c r="D1257" s="265"/>
      <c r="E1257" s="463"/>
    </row>
    <row r="1258" spans="1:5">
      <c r="A1258" s="266"/>
      <c r="B1258" s="103"/>
      <c r="C1258" s="265"/>
      <c r="D1258" s="265"/>
      <c r="E1258" s="463"/>
    </row>
    <row r="1259" spans="1:5">
      <c r="A1259" s="266"/>
      <c r="B1259" s="103"/>
      <c r="C1259" s="265"/>
      <c r="D1259" s="265"/>
      <c r="E1259" s="463"/>
    </row>
    <row r="1260" spans="1:5">
      <c r="A1260" s="266"/>
      <c r="B1260" s="103"/>
      <c r="C1260" s="265"/>
      <c r="D1260" s="265"/>
      <c r="E1260" s="463"/>
    </row>
    <row r="1261" spans="1:5">
      <c r="A1261" s="266"/>
      <c r="B1261" s="103"/>
      <c r="C1261" s="265"/>
      <c r="D1261" s="265"/>
      <c r="E1261" s="463"/>
    </row>
    <row r="1262" spans="1:5">
      <c r="A1262" s="266"/>
      <c r="B1262" s="103"/>
      <c r="C1262" s="265"/>
      <c r="D1262" s="265"/>
      <c r="E1262" s="463"/>
    </row>
    <row r="1263" spans="1:5">
      <c r="A1263" s="266"/>
      <c r="B1263" s="103"/>
      <c r="C1263" s="265"/>
      <c r="D1263" s="265"/>
      <c r="E1263" s="463"/>
    </row>
    <row r="1264" spans="1:5">
      <c r="A1264" s="266"/>
      <c r="B1264" s="103"/>
      <c r="C1264" s="265"/>
      <c r="D1264" s="265"/>
      <c r="E1264" s="463"/>
    </row>
    <row r="1265" spans="1:5">
      <c r="A1265" s="266"/>
      <c r="B1265" s="103"/>
      <c r="C1265" s="265"/>
      <c r="D1265" s="265"/>
      <c r="E1265" s="463"/>
    </row>
    <row r="1266" spans="1:5">
      <c r="A1266" s="266"/>
      <c r="B1266" s="103"/>
      <c r="C1266" s="265"/>
      <c r="D1266" s="265"/>
      <c r="E1266" s="463"/>
    </row>
    <row r="1267" spans="1:5">
      <c r="A1267" s="266"/>
      <c r="B1267" s="103"/>
      <c r="C1267" s="265"/>
      <c r="D1267" s="265"/>
      <c r="E1267" s="463"/>
    </row>
    <row r="1268" spans="1:5">
      <c r="A1268" s="266"/>
      <c r="B1268" s="103"/>
      <c r="C1268" s="265"/>
      <c r="D1268" s="265"/>
      <c r="E1268" s="463"/>
    </row>
    <row r="1269" spans="1:5">
      <c r="A1269" s="266"/>
      <c r="B1269" s="103"/>
      <c r="C1269" s="265"/>
      <c r="D1269" s="265"/>
      <c r="E1269" s="463"/>
    </row>
    <row r="1270" spans="1:5">
      <c r="A1270" s="266"/>
      <c r="B1270" s="103"/>
      <c r="C1270" s="265"/>
      <c r="D1270" s="265"/>
      <c r="E1270" s="463"/>
    </row>
    <row r="1271" spans="1:5">
      <c r="A1271" s="266"/>
      <c r="B1271" s="103"/>
      <c r="C1271" s="265"/>
      <c r="D1271" s="265"/>
      <c r="E1271" s="463"/>
    </row>
    <row r="1272" spans="1:5">
      <c r="A1272" s="266"/>
      <c r="B1272" s="103"/>
      <c r="C1272" s="265"/>
      <c r="D1272" s="265"/>
      <c r="E1272" s="463"/>
    </row>
    <row r="1273" spans="1:5">
      <c r="A1273" s="266"/>
      <c r="B1273" s="103"/>
      <c r="C1273" s="265"/>
      <c r="D1273" s="265"/>
      <c r="E1273" s="463"/>
    </row>
    <row r="1274" spans="1:5">
      <c r="A1274" s="266"/>
      <c r="B1274" s="103"/>
      <c r="C1274" s="265"/>
      <c r="D1274" s="265"/>
      <c r="E1274" s="463"/>
    </row>
    <row r="1275" spans="1:5">
      <c r="A1275" s="266"/>
      <c r="B1275" s="103"/>
      <c r="C1275" s="265"/>
      <c r="D1275" s="265"/>
      <c r="E1275" s="463"/>
    </row>
    <row r="1276" spans="1:5">
      <c r="A1276" s="266"/>
      <c r="B1276" s="103"/>
      <c r="C1276" s="265"/>
      <c r="D1276" s="265"/>
      <c r="E1276" s="463"/>
    </row>
    <row r="1277" spans="1:5">
      <c r="A1277" s="266"/>
      <c r="B1277" s="103"/>
      <c r="C1277" s="265"/>
      <c r="D1277" s="265"/>
      <c r="E1277" s="463"/>
    </row>
    <row r="1278" spans="1:5">
      <c r="A1278" s="266"/>
      <c r="B1278" s="103"/>
      <c r="C1278" s="265"/>
      <c r="D1278" s="265"/>
      <c r="E1278" s="463"/>
    </row>
    <row r="1279" spans="1:5">
      <c r="A1279" s="266"/>
      <c r="B1279" s="103"/>
      <c r="C1279" s="265"/>
      <c r="D1279" s="265"/>
      <c r="E1279" s="463"/>
    </row>
    <row r="1280" spans="1:5">
      <c r="A1280" s="266"/>
      <c r="B1280" s="103"/>
      <c r="C1280" s="265"/>
      <c r="D1280" s="265"/>
      <c r="E1280" s="463"/>
    </row>
    <row r="1281" spans="1:5">
      <c r="A1281" s="266"/>
      <c r="B1281" s="103"/>
      <c r="C1281" s="265"/>
      <c r="D1281" s="265"/>
      <c r="E1281" s="463"/>
    </row>
    <row r="1282" spans="1:5">
      <c r="A1282" s="266"/>
      <c r="B1282" s="103"/>
      <c r="C1282" s="265"/>
      <c r="D1282" s="265"/>
      <c r="E1282" s="463"/>
    </row>
    <row r="1283" spans="1:5">
      <c r="A1283" s="266"/>
      <c r="B1283" s="103"/>
      <c r="C1283" s="265"/>
      <c r="D1283" s="265"/>
      <c r="E1283" s="463"/>
    </row>
    <row r="1284" spans="1:5">
      <c r="A1284" s="266"/>
      <c r="B1284" s="103"/>
      <c r="C1284" s="265"/>
      <c r="D1284" s="265"/>
      <c r="E1284" s="463"/>
    </row>
    <row r="1285" spans="1:5">
      <c r="A1285" s="266"/>
      <c r="B1285" s="103"/>
      <c r="C1285" s="265"/>
      <c r="D1285" s="265"/>
      <c r="E1285" s="463"/>
    </row>
    <row r="1286" spans="1:5">
      <c r="A1286" s="266"/>
      <c r="B1286" s="103"/>
      <c r="C1286" s="265"/>
      <c r="D1286" s="265"/>
      <c r="E1286" s="463"/>
    </row>
    <row r="1287" spans="1:5">
      <c r="A1287" s="266"/>
      <c r="B1287" s="103"/>
      <c r="C1287" s="265"/>
      <c r="D1287" s="265"/>
      <c r="E1287" s="463"/>
    </row>
    <row r="1288" spans="1:5">
      <c r="A1288" s="266"/>
      <c r="B1288" s="103"/>
      <c r="C1288" s="265"/>
      <c r="D1288" s="265"/>
      <c r="E1288" s="463"/>
    </row>
    <row r="1289" spans="1:5">
      <c r="A1289" s="266"/>
      <c r="B1289" s="103"/>
      <c r="C1289" s="265"/>
      <c r="D1289" s="265"/>
      <c r="E1289" s="463"/>
    </row>
    <row r="1290" spans="1:5">
      <c r="A1290" s="266"/>
      <c r="B1290" s="103"/>
      <c r="C1290" s="265"/>
      <c r="D1290" s="265"/>
      <c r="E1290" s="463"/>
    </row>
    <row r="1291" spans="1:5">
      <c r="A1291" s="266"/>
      <c r="B1291" s="103"/>
      <c r="C1291" s="265"/>
      <c r="D1291" s="265"/>
      <c r="E1291" s="463"/>
    </row>
    <row r="1292" spans="1:5">
      <c r="A1292" s="266"/>
      <c r="B1292" s="103"/>
      <c r="C1292" s="265"/>
      <c r="D1292" s="265"/>
      <c r="E1292" s="463"/>
    </row>
    <row r="1293" spans="1:5">
      <c r="A1293" s="266"/>
      <c r="B1293" s="103"/>
      <c r="C1293" s="265"/>
      <c r="D1293" s="265"/>
      <c r="E1293" s="463"/>
    </row>
    <row r="1294" spans="1:5">
      <c r="A1294" s="266"/>
      <c r="B1294" s="103"/>
      <c r="C1294" s="265"/>
      <c r="D1294" s="265"/>
      <c r="E1294" s="463"/>
    </row>
    <row r="1295" spans="1:5">
      <c r="A1295" s="266"/>
      <c r="B1295" s="103"/>
      <c r="C1295" s="265"/>
      <c r="D1295" s="265"/>
      <c r="E1295" s="463"/>
    </row>
    <row r="1296" spans="1:5">
      <c r="A1296" s="266"/>
      <c r="B1296" s="103"/>
      <c r="C1296" s="265"/>
      <c r="D1296" s="265"/>
      <c r="E1296" s="463"/>
    </row>
    <row r="1297" spans="1:5">
      <c r="A1297" s="266"/>
      <c r="B1297" s="103"/>
      <c r="C1297" s="265"/>
      <c r="D1297" s="265"/>
      <c r="E1297" s="463"/>
    </row>
    <row r="1298" spans="1:5">
      <c r="A1298" s="266"/>
      <c r="B1298" s="103"/>
      <c r="C1298" s="265"/>
      <c r="D1298" s="265"/>
      <c r="E1298" s="463"/>
    </row>
    <row r="1299" spans="1:5">
      <c r="A1299" s="266"/>
      <c r="B1299" s="103"/>
      <c r="C1299" s="265"/>
      <c r="D1299" s="265"/>
      <c r="E1299" s="463"/>
    </row>
    <row r="1300" spans="1:5">
      <c r="A1300" s="266"/>
      <c r="B1300" s="103"/>
      <c r="C1300" s="265"/>
      <c r="D1300" s="265"/>
      <c r="E1300" s="463"/>
    </row>
    <row r="1301" spans="1:5">
      <c r="A1301" s="266"/>
      <c r="B1301" s="103"/>
      <c r="C1301" s="265"/>
      <c r="D1301" s="265"/>
      <c r="E1301" s="463"/>
    </row>
    <row r="1302" spans="1:5">
      <c r="A1302" s="266"/>
      <c r="B1302" s="103"/>
      <c r="C1302" s="265"/>
      <c r="D1302" s="265"/>
      <c r="E1302" s="463"/>
    </row>
    <row r="1303" spans="1:5">
      <c r="A1303" s="266"/>
      <c r="B1303" s="103"/>
      <c r="C1303" s="265"/>
      <c r="D1303" s="265"/>
      <c r="E1303" s="463"/>
    </row>
    <row r="1304" spans="1:5">
      <c r="A1304" s="266"/>
      <c r="B1304" s="103"/>
      <c r="C1304" s="265"/>
      <c r="D1304" s="265"/>
      <c r="E1304" s="463"/>
    </row>
    <row r="1305" spans="1:5">
      <c r="A1305" s="266"/>
      <c r="B1305" s="103"/>
      <c r="C1305" s="265"/>
      <c r="D1305" s="265"/>
      <c r="E1305" s="463"/>
    </row>
    <row r="1306" spans="1:5">
      <c r="A1306" s="266"/>
      <c r="B1306" s="103"/>
      <c r="C1306" s="265"/>
      <c r="D1306" s="265"/>
      <c r="E1306" s="463"/>
    </row>
    <row r="1307" spans="1:5">
      <c r="A1307" s="266"/>
      <c r="B1307" s="103"/>
      <c r="C1307" s="265"/>
      <c r="D1307" s="265"/>
      <c r="E1307" s="463"/>
    </row>
    <row r="1308" spans="1:5">
      <c r="A1308" s="266"/>
      <c r="B1308" s="103"/>
      <c r="C1308" s="265"/>
      <c r="D1308" s="265"/>
      <c r="E1308" s="463"/>
    </row>
    <row r="1309" spans="1:5">
      <c r="A1309" s="266"/>
      <c r="B1309" s="103"/>
      <c r="C1309" s="265"/>
      <c r="D1309" s="265"/>
      <c r="E1309" s="463"/>
    </row>
    <row r="1310" spans="1:5">
      <c r="A1310" s="266"/>
      <c r="B1310" s="103"/>
      <c r="C1310" s="265"/>
      <c r="D1310" s="265"/>
      <c r="E1310" s="463"/>
    </row>
    <row r="1311" spans="1:5">
      <c r="A1311" s="266"/>
      <c r="B1311" s="103"/>
      <c r="C1311" s="265"/>
      <c r="D1311" s="265"/>
      <c r="E1311" s="463"/>
    </row>
    <row r="1312" spans="1:5">
      <c r="A1312" s="266"/>
      <c r="B1312" s="103"/>
      <c r="C1312" s="265"/>
      <c r="D1312" s="265"/>
      <c r="E1312" s="463"/>
    </row>
    <row r="1313" spans="1:5">
      <c r="A1313" s="266"/>
      <c r="B1313" s="103"/>
      <c r="C1313" s="265"/>
      <c r="D1313" s="265"/>
      <c r="E1313" s="463"/>
    </row>
    <row r="1314" spans="1:5">
      <c r="A1314" s="266"/>
      <c r="B1314" s="103"/>
      <c r="C1314" s="265"/>
      <c r="D1314" s="265"/>
      <c r="E1314" s="463"/>
    </row>
    <row r="1315" spans="1:5">
      <c r="A1315" s="266"/>
      <c r="B1315" s="103"/>
      <c r="C1315" s="265"/>
      <c r="D1315" s="265"/>
      <c r="E1315" s="463"/>
    </row>
    <row r="1316" spans="1:5">
      <c r="A1316" s="266"/>
      <c r="B1316" s="103"/>
      <c r="C1316" s="265"/>
      <c r="D1316" s="265"/>
      <c r="E1316" s="463"/>
    </row>
    <row r="1317" spans="1:5">
      <c r="A1317" s="266"/>
      <c r="B1317" s="103"/>
      <c r="C1317" s="265"/>
      <c r="D1317" s="265"/>
      <c r="E1317" s="463"/>
    </row>
    <row r="1318" spans="1:5">
      <c r="A1318" s="266"/>
      <c r="B1318" s="103"/>
      <c r="C1318" s="265"/>
      <c r="D1318" s="265"/>
      <c r="E1318" s="463"/>
    </row>
    <row r="1319" spans="1:5">
      <c r="A1319" s="266"/>
      <c r="B1319" s="103"/>
      <c r="C1319" s="265"/>
      <c r="D1319" s="265"/>
      <c r="E1319" s="463"/>
    </row>
    <row r="1320" spans="1:5">
      <c r="A1320" s="266"/>
      <c r="B1320" s="103"/>
      <c r="C1320" s="265"/>
      <c r="D1320" s="265"/>
      <c r="E1320" s="463"/>
    </row>
    <row r="1321" spans="1:5">
      <c r="A1321" s="266"/>
      <c r="B1321" s="103"/>
      <c r="C1321" s="265"/>
      <c r="D1321" s="265"/>
      <c r="E1321" s="463"/>
    </row>
    <row r="1322" spans="1:5">
      <c r="A1322" s="266"/>
      <c r="B1322" s="103"/>
      <c r="C1322" s="265"/>
      <c r="D1322" s="265"/>
      <c r="E1322" s="463"/>
    </row>
    <row r="1323" spans="1:5">
      <c r="A1323" s="266"/>
      <c r="B1323" s="103"/>
      <c r="C1323" s="265"/>
      <c r="D1323" s="265"/>
      <c r="E1323" s="463"/>
    </row>
    <row r="1324" spans="1:5">
      <c r="A1324" s="266"/>
      <c r="B1324" s="103"/>
      <c r="C1324" s="265"/>
      <c r="D1324" s="265"/>
      <c r="E1324" s="463"/>
    </row>
    <row r="1325" spans="1:5">
      <c r="A1325" s="266"/>
      <c r="B1325" s="103"/>
      <c r="C1325" s="267"/>
      <c r="D1325" s="268"/>
      <c r="E1325" s="463"/>
    </row>
    <row r="1326" spans="1:5">
      <c r="A1326" s="266"/>
      <c r="B1326" s="103"/>
      <c r="C1326" s="267"/>
      <c r="D1326" s="268"/>
      <c r="E1326" s="463"/>
    </row>
    <row r="1327" spans="1:5">
      <c r="A1327" s="266"/>
      <c r="B1327" s="103"/>
      <c r="C1327" s="267"/>
      <c r="D1327" s="268"/>
      <c r="E1327" s="463"/>
    </row>
    <row r="1328" spans="1:5">
      <c r="A1328" s="266"/>
      <c r="B1328" s="103"/>
      <c r="C1328" s="267"/>
      <c r="D1328" s="268"/>
      <c r="E1328" s="463"/>
    </row>
    <row r="1329" spans="1:5">
      <c r="A1329" s="266"/>
      <c r="B1329" s="103"/>
      <c r="C1329" s="267"/>
      <c r="D1329" s="268"/>
      <c r="E1329" s="463"/>
    </row>
    <row r="1330" spans="1:5">
      <c r="A1330" s="266"/>
      <c r="B1330" s="103"/>
      <c r="C1330" s="267"/>
      <c r="D1330" s="268"/>
      <c r="E1330" s="463"/>
    </row>
    <row r="1331" spans="1:5">
      <c r="A1331" s="266"/>
      <c r="B1331" s="103"/>
      <c r="C1331" s="267"/>
      <c r="D1331" s="268"/>
      <c r="E1331" s="463"/>
    </row>
    <row r="1332" spans="1:5">
      <c r="A1332" s="266"/>
      <c r="B1332" s="103"/>
      <c r="C1332" s="267"/>
      <c r="D1332" s="268"/>
      <c r="E1332" s="463"/>
    </row>
    <row r="1333" spans="1:5">
      <c r="A1333" s="266"/>
      <c r="B1333" s="103"/>
      <c r="C1333" s="267"/>
      <c r="D1333" s="268"/>
      <c r="E1333" s="463"/>
    </row>
    <row r="1334" spans="1:5">
      <c r="A1334" s="266"/>
      <c r="B1334" s="103"/>
      <c r="C1334" s="267"/>
      <c r="D1334" s="268"/>
      <c r="E1334" s="463"/>
    </row>
    <row r="1335" spans="1:5">
      <c r="A1335" s="266"/>
      <c r="B1335" s="103"/>
      <c r="C1335" s="267"/>
      <c r="D1335" s="268"/>
      <c r="E1335" s="463"/>
    </row>
    <row r="1336" spans="1:5">
      <c r="A1336" s="266"/>
      <c r="B1336" s="103"/>
      <c r="C1336" s="267"/>
      <c r="D1336" s="268"/>
      <c r="E1336" s="463"/>
    </row>
    <row r="1337" spans="1:5">
      <c r="A1337" s="266"/>
      <c r="B1337" s="103"/>
      <c r="C1337" s="267"/>
      <c r="D1337" s="268"/>
      <c r="E1337" s="463"/>
    </row>
    <row r="1338" spans="1:5">
      <c r="A1338" s="266"/>
      <c r="B1338" s="103"/>
      <c r="C1338" s="267"/>
      <c r="D1338" s="268"/>
      <c r="E1338" s="463"/>
    </row>
    <row r="1339" spans="1:5">
      <c r="A1339" s="266"/>
      <c r="B1339" s="103"/>
      <c r="C1339" s="267"/>
      <c r="D1339" s="268"/>
      <c r="E1339" s="463"/>
    </row>
    <row r="1340" spans="1:5">
      <c r="A1340" s="266"/>
      <c r="B1340" s="103"/>
      <c r="C1340" s="267"/>
      <c r="D1340" s="268"/>
      <c r="E1340" s="463"/>
    </row>
    <row r="1341" spans="1:5">
      <c r="A1341" s="266"/>
      <c r="B1341" s="103"/>
      <c r="C1341" s="267"/>
      <c r="D1341" s="268"/>
      <c r="E1341" s="463"/>
    </row>
    <row r="1342" spans="1:5">
      <c r="A1342" s="266"/>
      <c r="B1342" s="103"/>
      <c r="C1342" s="267"/>
      <c r="D1342" s="268"/>
      <c r="E1342" s="463"/>
    </row>
    <row r="1343" spans="1:5">
      <c r="A1343" s="266"/>
      <c r="B1343" s="103"/>
      <c r="C1343" s="267"/>
      <c r="D1343" s="268"/>
      <c r="E1343" s="463"/>
    </row>
    <row r="1344" spans="1:5">
      <c r="A1344" s="266"/>
      <c r="B1344" s="103"/>
      <c r="C1344" s="267"/>
      <c r="D1344" s="268"/>
      <c r="E1344" s="463"/>
    </row>
    <row r="1345" spans="1:5">
      <c r="A1345" s="266"/>
      <c r="B1345" s="103"/>
      <c r="C1345" s="267"/>
      <c r="D1345" s="268"/>
      <c r="E1345" s="463"/>
    </row>
    <row r="1346" spans="1:5">
      <c r="A1346" s="266"/>
      <c r="B1346" s="103"/>
      <c r="C1346" s="267"/>
      <c r="D1346" s="268"/>
      <c r="E1346" s="463"/>
    </row>
    <row r="1347" spans="1:5">
      <c r="A1347" s="266"/>
      <c r="B1347" s="103"/>
      <c r="C1347" s="267"/>
      <c r="D1347" s="268"/>
      <c r="E1347" s="463"/>
    </row>
    <row r="1348" spans="1:5">
      <c r="A1348" s="266"/>
      <c r="B1348" s="103"/>
      <c r="C1348" s="267"/>
      <c r="D1348" s="268"/>
      <c r="E1348" s="463"/>
    </row>
    <row r="1349" spans="1:5">
      <c r="A1349" s="266"/>
      <c r="B1349" s="103"/>
      <c r="C1349" s="267"/>
      <c r="D1349" s="268"/>
      <c r="E1349" s="463"/>
    </row>
    <row r="1350" spans="1:5">
      <c r="A1350" s="266"/>
      <c r="B1350" s="103"/>
      <c r="C1350" s="267"/>
      <c r="D1350" s="268"/>
      <c r="E1350" s="463"/>
    </row>
    <row r="1351" spans="1:5">
      <c r="A1351" s="266"/>
      <c r="B1351" s="103"/>
      <c r="C1351" s="267"/>
      <c r="D1351" s="268"/>
      <c r="E1351" s="463"/>
    </row>
    <row r="1352" spans="1:5">
      <c r="A1352" s="266"/>
      <c r="B1352" s="103"/>
      <c r="C1352" s="267"/>
      <c r="D1352" s="268"/>
      <c r="E1352" s="463"/>
    </row>
    <row r="1353" spans="1:5">
      <c r="A1353" s="266"/>
      <c r="B1353" s="103"/>
      <c r="C1353" s="267"/>
      <c r="D1353" s="268"/>
      <c r="E1353" s="463"/>
    </row>
    <row r="1354" spans="1:5">
      <c r="A1354" s="266"/>
      <c r="B1354" s="103"/>
      <c r="C1354" s="267"/>
      <c r="D1354" s="268"/>
      <c r="E1354" s="463"/>
    </row>
    <row r="1355" spans="1:5">
      <c r="A1355" s="266"/>
      <c r="B1355" s="103"/>
      <c r="C1355" s="267"/>
      <c r="D1355" s="268"/>
      <c r="E1355" s="463"/>
    </row>
    <row r="1356" spans="1:5">
      <c r="A1356" s="266"/>
      <c r="B1356" s="103"/>
      <c r="C1356" s="267"/>
      <c r="D1356" s="268"/>
      <c r="E1356" s="463"/>
    </row>
    <row r="1357" spans="1:5">
      <c r="A1357" s="266"/>
      <c r="B1357" s="103"/>
      <c r="C1357" s="267"/>
      <c r="D1357" s="268"/>
      <c r="E1357" s="463"/>
    </row>
    <row r="1358" spans="1:5">
      <c r="A1358" s="266"/>
      <c r="B1358" s="103"/>
      <c r="C1358" s="267"/>
      <c r="D1358" s="268"/>
      <c r="E1358" s="463"/>
    </row>
    <row r="1359" spans="1:5">
      <c r="A1359" s="266"/>
      <c r="B1359" s="103"/>
      <c r="C1359" s="267"/>
      <c r="D1359" s="268"/>
      <c r="E1359" s="463"/>
    </row>
    <row r="1360" spans="1:5">
      <c r="A1360" s="266"/>
      <c r="B1360" s="103"/>
      <c r="C1360" s="267"/>
      <c r="D1360" s="268"/>
      <c r="E1360" s="463"/>
    </row>
    <row r="1361" spans="1:5">
      <c r="A1361" s="266"/>
      <c r="B1361" s="103"/>
      <c r="C1361" s="267"/>
      <c r="D1361" s="268"/>
      <c r="E1361" s="463"/>
    </row>
    <row r="1362" spans="1:5">
      <c r="A1362" s="266"/>
      <c r="B1362" s="103"/>
      <c r="C1362" s="267"/>
      <c r="D1362" s="268"/>
      <c r="E1362" s="463"/>
    </row>
    <row r="1363" spans="1:5">
      <c r="A1363" s="266"/>
      <c r="B1363" s="103"/>
      <c r="C1363" s="267"/>
      <c r="D1363" s="268"/>
      <c r="E1363" s="463"/>
    </row>
    <row r="1364" spans="1:5">
      <c r="A1364" s="266"/>
      <c r="B1364" s="103"/>
      <c r="C1364" s="267"/>
      <c r="D1364" s="268"/>
      <c r="E1364" s="463"/>
    </row>
    <row r="1365" spans="1:5">
      <c r="A1365" s="266"/>
      <c r="B1365" s="103"/>
      <c r="C1365" s="267"/>
      <c r="D1365" s="268"/>
      <c r="E1365" s="463"/>
    </row>
    <row r="1366" spans="1:5">
      <c r="A1366" s="266"/>
      <c r="B1366" s="103"/>
      <c r="C1366" s="267"/>
      <c r="D1366" s="268"/>
      <c r="E1366" s="463"/>
    </row>
    <row r="1367" spans="1:5">
      <c r="A1367" s="266"/>
      <c r="B1367" s="103"/>
      <c r="C1367" s="267"/>
      <c r="D1367" s="268"/>
      <c r="E1367" s="463"/>
    </row>
    <row r="1368" spans="1:5">
      <c r="A1368" s="266"/>
      <c r="B1368" s="103"/>
      <c r="C1368" s="267"/>
      <c r="D1368" s="268"/>
      <c r="E1368" s="463"/>
    </row>
    <row r="1369" spans="1:5">
      <c r="A1369" s="266"/>
      <c r="B1369" s="103"/>
      <c r="C1369" s="267"/>
      <c r="D1369" s="268"/>
      <c r="E1369" s="463"/>
    </row>
    <row r="1370" spans="1:5">
      <c r="A1370" s="266"/>
      <c r="B1370" s="103"/>
      <c r="C1370" s="267"/>
      <c r="D1370" s="268"/>
      <c r="E1370" s="463"/>
    </row>
    <row r="1371" spans="1:5">
      <c r="A1371" s="266"/>
      <c r="B1371" s="103"/>
      <c r="C1371" s="267"/>
      <c r="D1371" s="268"/>
      <c r="E1371" s="463"/>
    </row>
    <row r="1372" spans="1:5">
      <c r="A1372" s="266"/>
      <c r="B1372" s="103"/>
      <c r="C1372" s="267"/>
      <c r="D1372" s="268"/>
      <c r="E1372" s="463"/>
    </row>
    <row r="1373" spans="1:5">
      <c r="A1373" s="266"/>
      <c r="B1373" s="103"/>
      <c r="C1373" s="267"/>
      <c r="D1373" s="268"/>
      <c r="E1373" s="463"/>
    </row>
    <row r="1374" spans="1:5">
      <c r="A1374" s="266"/>
      <c r="B1374" s="103"/>
      <c r="C1374" s="267"/>
      <c r="D1374" s="268"/>
      <c r="E1374" s="463"/>
    </row>
    <row r="1375" spans="1:5">
      <c r="A1375" s="266"/>
      <c r="B1375" s="103"/>
      <c r="C1375" s="267"/>
      <c r="D1375" s="268"/>
      <c r="E1375" s="463"/>
    </row>
    <row r="1376" spans="1:5">
      <c r="A1376" s="266"/>
      <c r="B1376" s="103"/>
      <c r="C1376" s="267"/>
      <c r="D1376" s="268"/>
      <c r="E1376" s="463"/>
    </row>
    <row r="1377" spans="1:5">
      <c r="A1377" s="266"/>
      <c r="B1377" s="103"/>
      <c r="C1377" s="267"/>
      <c r="D1377" s="268"/>
      <c r="E1377" s="463"/>
    </row>
    <row r="1378" spans="1:5">
      <c r="A1378" s="266"/>
      <c r="B1378" s="103"/>
      <c r="C1378" s="267"/>
      <c r="D1378" s="268"/>
      <c r="E1378" s="463"/>
    </row>
    <row r="1379" spans="1:5">
      <c r="A1379" s="266"/>
      <c r="B1379" s="103"/>
      <c r="C1379" s="267"/>
      <c r="D1379" s="268"/>
      <c r="E1379" s="463"/>
    </row>
    <row r="1380" spans="1:5">
      <c r="A1380" s="266"/>
      <c r="B1380" s="103"/>
      <c r="C1380" s="267"/>
      <c r="D1380" s="268"/>
      <c r="E1380" s="463"/>
    </row>
    <row r="1381" spans="1:5">
      <c r="A1381" s="266"/>
      <c r="B1381" s="103"/>
      <c r="C1381" s="267"/>
      <c r="D1381" s="268"/>
      <c r="E1381" s="463"/>
    </row>
    <row r="1382" spans="1:5">
      <c r="A1382" s="266"/>
      <c r="B1382" s="103"/>
      <c r="C1382" s="267"/>
      <c r="D1382" s="268"/>
      <c r="E1382" s="463"/>
    </row>
    <row r="1383" spans="1:5">
      <c r="A1383" s="266"/>
      <c r="B1383" s="103"/>
      <c r="C1383" s="267"/>
      <c r="D1383" s="268"/>
      <c r="E1383" s="463"/>
    </row>
    <row r="1384" spans="1:5">
      <c r="A1384" s="266"/>
      <c r="B1384" s="103"/>
      <c r="C1384" s="267"/>
      <c r="D1384" s="268"/>
      <c r="E1384" s="463"/>
    </row>
    <row r="1385" spans="1:5">
      <c r="A1385" s="266"/>
      <c r="B1385" s="103"/>
      <c r="C1385" s="267"/>
      <c r="D1385" s="268"/>
      <c r="E1385" s="463"/>
    </row>
    <row r="1386" spans="1:5">
      <c r="A1386" s="266"/>
      <c r="B1386" s="103"/>
      <c r="C1386" s="267"/>
      <c r="D1386" s="268"/>
      <c r="E1386" s="463"/>
    </row>
    <row r="1387" spans="1:5">
      <c r="A1387" s="266"/>
      <c r="B1387" s="103"/>
      <c r="C1387" s="267"/>
      <c r="D1387" s="268"/>
      <c r="E1387" s="463"/>
    </row>
    <row r="1388" spans="1:5">
      <c r="A1388" s="266"/>
      <c r="B1388" s="103"/>
      <c r="C1388" s="267"/>
      <c r="D1388" s="268"/>
      <c r="E1388" s="463"/>
    </row>
    <row r="1389" spans="1:5">
      <c r="A1389" s="266"/>
      <c r="B1389" s="103"/>
      <c r="C1389" s="267"/>
      <c r="D1389" s="268"/>
      <c r="E1389" s="463"/>
    </row>
    <row r="1390" spans="1:5">
      <c r="A1390" s="266"/>
      <c r="B1390" s="103"/>
      <c r="C1390" s="267"/>
      <c r="D1390" s="268"/>
      <c r="E1390" s="463"/>
    </row>
    <row r="1391" spans="1:5">
      <c r="A1391" s="266"/>
      <c r="B1391" s="103"/>
      <c r="C1391" s="267"/>
      <c r="D1391" s="268"/>
      <c r="E1391" s="463"/>
    </row>
    <row r="1392" spans="1:5">
      <c r="A1392" s="266"/>
      <c r="B1392" s="103"/>
      <c r="C1392" s="267"/>
      <c r="D1392" s="268"/>
      <c r="E1392" s="463"/>
    </row>
    <row r="1393" spans="1:5">
      <c r="A1393" s="266"/>
      <c r="B1393" s="103"/>
      <c r="C1393" s="267"/>
      <c r="D1393" s="268"/>
      <c r="E1393" s="463"/>
    </row>
    <row r="1394" spans="1:5">
      <c r="A1394" s="266"/>
      <c r="B1394" s="103"/>
      <c r="C1394" s="267"/>
      <c r="D1394" s="268"/>
      <c r="E1394" s="463"/>
    </row>
    <row r="1395" spans="1:5">
      <c r="A1395" s="266"/>
      <c r="B1395" s="103"/>
      <c r="C1395" s="267"/>
      <c r="D1395" s="268"/>
      <c r="E1395" s="463"/>
    </row>
    <row r="1396" spans="1:5">
      <c r="A1396" s="266"/>
      <c r="B1396" s="103"/>
      <c r="C1396" s="267"/>
      <c r="D1396" s="268"/>
      <c r="E1396" s="463"/>
    </row>
    <row r="1397" spans="1:5">
      <c r="A1397" s="266"/>
      <c r="B1397" s="103"/>
      <c r="C1397" s="267"/>
      <c r="D1397" s="268"/>
      <c r="E1397" s="463"/>
    </row>
    <row r="1398" spans="1:5">
      <c r="A1398" s="266"/>
      <c r="B1398" s="103"/>
      <c r="C1398" s="267"/>
      <c r="D1398" s="268"/>
      <c r="E1398" s="463"/>
    </row>
    <row r="1399" spans="1:5">
      <c r="A1399" s="266"/>
      <c r="B1399" s="103"/>
      <c r="C1399" s="267"/>
      <c r="D1399" s="268"/>
      <c r="E1399" s="463"/>
    </row>
    <row r="1400" spans="1:5">
      <c r="A1400" s="266"/>
      <c r="B1400" s="103"/>
      <c r="C1400" s="267"/>
      <c r="D1400" s="268"/>
      <c r="E1400" s="463"/>
    </row>
    <row r="1401" spans="1:5">
      <c r="A1401" s="266"/>
      <c r="B1401" s="103"/>
      <c r="C1401" s="267"/>
      <c r="D1401" s="268"/>
      <c r="E1401" s="463"/>
    </row>
    <row r="1402" spans="1:5">
      <c r="A1402" s="266"/>
      <c r="B1402" s="103"/>
      <c r="C1402" s="267"/>
      <c r="D1402" s="268"/>
      <c r="E1402" s="463"/>
    </row>
    <row r="1403" spans="1:5">
      <c r="A1403" s="266"/>
      <c r="B1403" s="103"/>
      <c r="C1403" s="267"/>
      <c r="D1403" s="268"/>
      <c r="E1403" s="463"/>
    </row>
    <row r="1404" spans="1:5">
      <c r="A1404" s="266"/>
      <c r="B1404" s="103"/>
      <c r="C1404" s="267"/>
      <c r="D1404" s="268"/>
      <c r="E1404" s="463"/>
    </row>
    <row r="1405" spans="1:5">
      <c r="A1405" s="266"/>
      <c r="B1405" s="103"/>
      <c r="C1405" s="267"/>
      <c r="D1405" s="268"/>
      <c r="E1405" s="463"/>
    </row>
    <row r="1406" spans="1:5">
      <c r="A1406" s="266"/>
      <c r="B1406" s="103"/>
      <c r="C1406" s="267"/>
      <c r="D1406" s="268"/>
      <c r="E1406" s="463"/>
    </row>
    <row r="1407" spans="1:5">
      <c r="A1407" s="266"/>
      <c r="B1407" s="103"/>
      <c r="C1407" s="267"/>
      <c r="D1407" s="268"/>
      <c r="E1407" s="463"/>
    </row>
    <row r="1408" spans="1:5">
      <c r="A1408" s="266"/>
      <c r="B1408" s="103"/>
      <c r="C1408" s="267"/>
      <c r="D1408" s="268"/>
      <c r="E1408" s="463"/>
    </row>
    <row r="1409" spans="1:5">
      <c r="A1409" s="266"/>
      <c r="B1409" s="103"/>
      <c r="C1409" s="267"/>
      <c r="D1409" s="268"/>
      <c r="E1409" s="463"/>
    </row>
    <row r="1410" spans="1:5">
      <c r="A1410" s="266"/>
      <c r="B1410" s="103"/>
      <c r="C1410" s="267"/>
      <c r="D1410" s="268"/>
      <c r="E1410" s="463"/>
    </row>
    <row r="1411" spans="1:5">
      <c r="A1411" s="266"/>
      <c r="B1411" s="103"/>
      <c r="C1411" s="267"/>
      <c r="D1411" s="268"/>
      <c r="E1411" s="463"/>
    </row>
    <row r="1412" spans="1:5">
      <c r="A1412" s="266"/>
      <c r="B1412" s="103"/>
      <c r="C1412" s="267"/>
      <c r="D1412" s="268"/>
      <c r="E1412" s="463"/>
    </row>
    <row r="1413" spans="1:5">
      <c r="A1413" s="266"/>
      <c r="B1413" s="103"/>
      <c r="C1413" s="267"/>
      <c r="D1413" s="268"/>
      <c r="E1413" s="463"/>
    </row>
    <row r="1414" spans="1:5">
      <c r="A1414" s="266"/>
      <c r="B1414" s="103"/>
      <c r="C1414" s="267"/>
      <c r="D1414" s="268"/>
      <c r="E1414" s="463"/>
    </row>
    <row r="1415" spans="1:5">
      <c r="A1415" s="266"/>
      <c r="B1415" s="103"/>
      <c r="C1415" s="267"/>
      <c r="D1415" s="268"/>
      <c r="E1415" s="463"/>
    </row>
    <row r="1416" spans="1:5">
      <c r="A1416" s="266"/>
      <c r="B1416" s="103"/>
      <c r="C1416" s="267"/>
      <c r="D1416" s="268"/>
      <c r="E1416" s="463"/>
    </row>
    <row r="1417" spans="1:5">
      <c r="A1417" s="266"/>
      <c r="B1417" s="103"/>
      <c r="C1417" s="267"/>
      <c r="D1417" s="268"/>
      <c r="E1417" s="463"/>
    </row>
    <row r="1418" spans="1:5">
      <c r="A1418" s="266"/>
      <c r="B1418" s="103"/>
      <c r="C1418" s="267"/>
      <c r="D1418" s="268"/>
      <c r="E1418" s="463"/>
    </row>
    <row r="1419" spans="1:5">
      <c r="A1419" s="266"/>
      <c r="B1419" s="103"/>
      <c r="C1419" s="267"/>
      <c r="D1419" s="268"/>
      <c r="E1419" s="463"/>
    </row>
    <row r="1420" spans="1:5">
      <c r="A1420" s="266"/>
      <c r="B1420" s="103"/>
      <c r="C1420" s="267"/>
      <c r="D1420" s="268"/>
      <c r="E1420" s="463"/>
    </row>
    <row r="1421" spans="1:5">
      <c r="A1421" s="266"/>
      <c r="B1421" s="103"/>
      <c r="C1421" s="267"/>
      <c r="D1421" s="268"/>
      <c r="E1421" s="463"/>
    </row>
    <row r="1422" spans="1:5">
      <c r="A1422" s="266"/>
      <c r="B1422" s="103"/>
      <c r="C1422" s="267"/>
      <c r="D1422" s="268"/>
      <c r="E1422" s="463"/>
    </row>
    <row r="1423" spans="1:5">
      <c r="A1423" s="266"/>
      <c r="B1423" s="103"/>
      <c r="C1423" s="267"/>
      <c r="D1423" s="268"/>
      <c r="E1423" s="463"/>
    </row>
    <row r="1424" spans="1:5">
      <c r="A1424" s="266"/>
      <c r="B1424" s="103"/>
      <c r="C1424" s="267"/>
      <c r="D1424" s="268"/>
      <c r="E1424" s="463"/>
    </row>
    <row r="1425" spans="1:5">
      <c r="A1425" s="266"/>
      <c r="B1425" s="103"/>
      <c r="C1425" s="267"/>
      <c r="D1425" s="268"/>
      <c r="E1425" s="463"/>
    </row>
    <row r="1426" spans="1:5">
      <c r="A1426" s="266"/>
      <c r="B1426" s="103"/>
      <c r="C1426" s="267"/>
      <c r="D1426" s="268"/>
      <c r="E1426" s="463"/>
    </row>
    <row r="1427" spans="1:5">
      <c r="A1427" s="266"/>
      <c r="B1427" s="103"/>
      <c r="C1427" s="267"/>
      <c r="D1427" s="268"/>
      <c r="E1427" s="463"/>
    </row>
    <row r="1428" spans="1:5">
      <c r="A1428" s="266"/>
      <c r="B1428" s="103"/>
      <c r="C1428" s="267"/>
      <c r="D1428" s="268"/>
      <c r="E1428" s="463"/>
    </row>
    <row r="1429" spans="1:5">
      <c r="A1429" s="266"/>
      <c r="B1429" s="103"/>
      <c r="C1429" s="267"/>
      <c r="D1429" s="268"/>
      <c r="E1429" s="463"/>
    </row>
    <row r="1430" spans="1:5">
      <c r="A1430" s="266"/>
      <c r="B1430" s="103"/>
      <c r="C1430" s="267"/>
      <c r="D1430" s="268"/>
      <c r="E1430" s="463"/>
    </row>
    <row r="1431" spans="1:5">
      <c r="A1431" s="266"/>
      <c r="B1431" s="103"/>
      <c r="C1431" s="267"/>
      <c r="D1431" s="268"/>
      <c r="E1431" s="463"/>
    </row>
    <row r="1432" spans="1:5">
      <c r="A1432" s="266"/>
      <c r="B1432" s="103"/>
      <c r="C1432" s="267"/>
      <c r="D1432" s="268"/>
      <c r="E1432" s="463"/>
    </row>
    <row r="1433" spans="1:5">
      <c r="A1433" s="266"/>
      <c r="B1433" s="103"/>
      <c r="C1433" s="267"/>
      <c r="D1433" s="268"/>
      <c r="E1433" s="463"/>
    </row>
    <row r="1434" spans="1:5">
      <c r="A1434" s="266"/>
      <c r="B1434" s="103"/>
      <c r="C1434" s="267"/>
      <c r="D1434" s="268"/>
      <c r="E1434" s="463"/>
    </row>
    <row r="1435" spans="1:5">
      <c r="A1435" s="266"/>
      <c r="B1435" s="103"/>
      <c r="C1435" s="267"/>
      <c r="D1435" s="268"/>
      <c r="E1435" s="463"/>
    </row>
    <row r="1436" spans="1:5">
      <c r="A1436" s="266"/>
      <c r="B1436" s="103"/>
      <c r="C1436" s="267"/>
      <c r="D1436" s="268"/>
      <c r="E1436" s="463"/>
    </row>
    <row r="1437" spans="1:5">
      <c r="A1437" s="266"/>
      <c r="B1437" s="103"/>
      <c r="C1437" s="267"/>
      <c r="D1437" s="268"/>
      <c r="E1437" s="463"/>
    </row>
    <row r="1438" spans="1:5">
      <c r="A1438" s="266"/>
      <c r="B1438" s="103"/>
      <c r="C1438" s="267"/>
      <c r="D1438" s="268"/>
      <c r="E1438" s="463"/>
    </row>
    <row r="1439" spans="1:5">
      <c r="A1439" s="266"/>
      <c r="B1439" s="103"/>
      <c r="C1439" s="267"/>
      <c r="D1439" s="268"/>
      <c r="E1439" s="463"/>
    </row>
    <row r="1440" spans="1:5">
      <c r="A1440" s="266"/>
      <c r="B1440" s="103"/>
      <c r="C1440" s="267"/>
      <c r="D1440" s="268"/>
      <c r="E1440" s="463"/>
    </row>
    <row r="1441" spans="1:5">
      <c r="A1441" s="266"/>
      <c r="B1441" s="103"/>
      <c r="C1441" s="267"/>
      <c r="D1441" s="268"/>
      <c r="E1441" s="463"/>
    </row>
    <row r="1442" spans="1:5">
      <c r="A1442" s="266"/>
      <c r="B1442" s="103"/>
      <c r="C1442" s="267"/>
      <c r="D1442" s="268"/>
      <c r="E1442" s="463"/>
    </row>
    <row r="1443" spans="1:5">
      <c r="A1443" s="266"/>
      <c r="B1443" s="103"/>
      <c r="C1443" s="267"/>
      <c r="D1443" s="268"/>
      <c r="E1443" s="463"/>
    </row>
    <row r="1444" spans="1:5">
      <c r="A1444" s="266"/>
      <c r="B1444" s="103"/>
      <c r="C1444" s="267"/>
      <c r="D1444" s="268"/>
      <c r="E1444" s="463"/>
    </row>
    <row r="1445" spans="1:5">
      <c r="A1445" s="266"/>
      <c r="B1445" s="103"/>
      <c r="C1445" s="267"/>
      <c r="D1445" s="268"/>
      <c r="E1445" s="463"/>
    </row>
    <row r="1446" spans="1:5">
      <c r="A1446" s="266"/>
      <c r="B1446" s="103"/>
      <c r="C1446" s="267"/>
      <c r="D1446" s="268"/>
      <c r="E1446" s="463"/>
    </row>
    <row r="1447" spans="1:5">
      <c r="A1447" s="266"/>
      <c r="B1447" s="103"/>
      <c r="C1447" s="267"/>
      <c r="D1447" s="268"/>
      <c r="E1447" s="463"/>
    </row>
    <row r="1448" spans="1:5">
      <c r="A1448" s="266"/>
      <c r="B1448" s="103"/>
      <c r="C1448" s="267"/>
      <c r="D1448" s="268"/>
      <c r="E1448" s="463"/>
    </row>
    <row r="1449" spans="1:5">
      <c r="A1449" s="266"/>
      <c r="B1449" s="103"/>
      <c r="C1449" s="267"/>
      <c r="D1449" s="268"/>
      <c r="E1449" s="463"/>
    </row>
    <row r="1450" spans="1:5">
      <c r="A1450" s="266"/>
      <c r="B1450" s="103"/>
      <c r="C1450" s="267"/>
      <c r="D1450" s="268"/>
      <c r="E1450" s="463"/>
    </row>
    <row r="1451" spans="1:5">
      <c r="A1451" s="266"/>
      <c r="B1451" s="103"/>
      <c r="C1451" s="267"/>
      <c r="D1451" s="268"/>
      <c r="E1451" s="463"/>
    </row>
    <row r="1452" spans="1:5">
      <c r="A1452" s="266"/>
      <c r="B1452" s="103"/>
      <c r="C1452" s="267"/>
      <c r="D1452" s="268"/>
      <c r="E1452" s="463"/>
    </row>
    <row r="1453" spans="1:5">
      <c r="A1453" s="266"/>
      <c r="B1453" s="103"/>
      <c r="C1453" s="267"/>
      <c r="D1453" s="268"/>
      <c r="E1453" s="463"/>
    </row>
    <row r="1454" spans="1:5">
      <c r="A1454" s="266"/>
      <c r="B1454" s="103"/>
      <c r="C1454" s="267"/>
      <c r="D1454" s="268"/>
      <c r="E1454" s="463"/>
    </row>
    <row r="1455" spans="1:5">
      <c r="A1455" s="266"/>
      <c r="B1455" s="103"/>
      <c r="C1455" s="267"/>
      <c r="D1455" s="268"/>
      <c r="E1455" s="463"/>
    </row>
    <row r="1456" spans="1:5">
      <c r="A1456" s="266"/>
      <c r="B1456" s="103"/>
      <c r="C1456" s="267"/>
      <c r="D1456" s="268"/>
      <c r="E1456" s="463"/>
    </row>
    <row r="1457" spans="1:5">
      <c r="A1457" s="266"/>
      <c r="B1457" s="103"/>
      <c r="C1457" s="267"/>
      <c r="D1457" s="268"/>
      <c r="E1457" s="463"/>
    </row>
    <row r="1458" spans="1:5">
      <c r="A1458" s="266"/>
      <c r="B1458" s="103"/>
      <c r="C1458" s="267"/>
      <c r="D1458" s="268"/>
      <c r="E1458" s="463"/>
    </row>
    <row r="1459" spans="1:5">
      <c r="A1459" s="266"/>
      <c r="B1459" s="103"/>
      <c r="C1459" s="267"/>
      <c r="D1459" s="268"/>
      <c r="E1459" s="463"/>
    </row>
    <row r="1460" spans="1:5">
      <c r="A1460" s="266"/>
      <c r="B1460" s="103"/>
      <c r="C1460" s="267"/>
      <c r="D1460" s="268"/>
      <c r="E1460" s="463"/>
    </row>
    <row r="1461" spans="1:5">
      <c r="A1461" s="266"/>
      <c r="B1461" s="103"/>
      <c r="C1461" s="267"/>
      <c r="D1461" s="268"/>
      <c r="E1461" s="463"/>
    </row>
    <row r="1462" spans="1:5">
      <c r="A1462" s="266"/>
      <c r="B1462" s="103"/>
      <c r="C1462" s="267"/>
      <c r="D1462" s="268"/>
      <c r="E1462" s="463"/>
    </row>
    <row r="1463" spans="1:5">
      <c r="A1463" s="266"/>
      <c r="B1463" s="103"/>
      <c r="C1463" s="267"/>
      <c r="D1463" s="268"/>
      <c r="E1463" s="463"/>
    </row>
    <row r="1464" spans="1:5">
      <c r="A1464" s="266"/>
      <c r="B1464" s="103"/>
      <c r="C1464" s="267"/>
      <c r="D1464" s="268"/>
      <c r="E1464" s="463"/>
    </row>
    <row r="1465" spans="1:5">
      <c r="A1465" s="266"/>
      <c r="B1465" s="103"/>
      <c r="C1465" s="267"/>
      <c r="D1465" s="268"/>
      <c r="E1465" s="463"/>
    </row>
    <row r="1466" spans="1:5">
      <c r="A1466" s="266"/>
      <c r="B1466" s="103"/>
      <c r="C1466" s="267"/>
      <c r="D1466" s="268"/>
      <c r="E1466" s="463"/>
    </row>
    <row r="1467" spans="1:5">
      <c r="A1467" s="266"/>
      <c r="B1467" s="103"/>
      <c r="C1467" s="267"/>
      <c r="D1467" s="268"/>
      <c r="E1467" s="463"/>
    </row>
    <row r="1468" spans="1:5">
      <c r="A1468" s="266"/>
      <c r="B1468" s="103"/>
      <c r="C1468" s="267"/>
      <c r="D1468" s="268"/>
      <c r="E1468" s="463"/>
    </row>
    <row r="1469" spans="1:5">
      <c r="A1469" s="266"/>
      <c r="B1469" s="103"/>
      <c r="C1469" s="267"/>
      <c r="D1469" s="268"/>
      <c r="E1469" s="463"/>
    </row>
    <row r="1470" spans="1:5">
      <c r="A1470" s="266"/>
      <c r="B1470" s="103"/>
      <c r="C1470" s="267"/>
      <c r="D1470" s="268"/>
      <c r="E1470" s="463"/>
    </row>
    <row r="1471" spans="1:5">
      <c r="A1471" s="266"/>
      <c r="B1471" s="103"/>
      <c r="C1471" s="267"/>
      <c r="D1471" s="268"/>
      <c r="E1471" s="463"/>
    </row>
    <row r="1472" spans="1:5">
      <c r="A1472" s="266"/>
      <c r="B1472" s="103"/>
      <c r="C1472" s="267"/>
      <c r="D1472" s="268"/>
      <c r="E1472" s="463"/>
    </row>
    <row r="1473" spans="1:5">
      <c r="A1473" s="266"/>
      <c r="B1473" s="103"/>
      <c r="C1473" s="267"/>
      <c r="D1473" s="268"/>
      <c r="E1473" s="463"/>
    </row>
    <row r="1474" spans="1:5">
      <c r="A1474" s="266"/>
      <c r="B1474" s="103"/>
      <c r="C1474" s="267"/>
      <c r="D1474" s="268"/>
      <c r="E1474" s="463"/>
    </row>
    <row r="1475" spans="1:5">
      <c r="A1475" s="266"/>
      <c r="B1475" s="103"/>
      <c r="C1475" s="267"/>
      <c r="D1475" s="268"/>
      <c r="E1475" s="463"/>
    </row>
    <row r="1476" spans="1:5">
      <c r="A1476" s="266"/>
      <c r="B1476" s="103"/>
      <c r="C1476" s="267"/>
      <c r="D1476" s="268"/>
      <c r="E1476" s="463"/>
    </row>
    <row r="1477" spans="1:5">
      <c r="A1477" s="266"/>
      <c r="B1477" s="103"/>
      <c r="C1477" s="267"/>
      <c r="D1477" s="268"/>
      <c r="E1477" s="463"/>
    </row>
    <row r="1478" spans="1:5">
      <c r="A1478" s="266"/>
      <c r="B1478" s="103"/>
      <c r="C1478" s="267"/>
      <c r="D1478" s="268"/>
      <c r="E1478" s="463"/>
    </row>
    <row r="1479" spans="1:5">
      <c r="A1479" s="266"/>
      <c r="B1479" s="103"/>
      <c r="C1479" s="267"/>
      <c r="D1479" s="268"/>
      <c r="E1479" s="463"/>
    </row>
    <row r="1480" spans="1:5">
      <c r="A1480" s="266"/>
      <c r="B1480" s="103"/>
      <c r="C1480" s="267"/>
      <c r="D1480" s="268"/>
      <c r="E1480" s="463"/>
    </row>
    <row r="1481" spans="1:5">
      <c r="A1481" s="266"/>
      <c r="B1481" s="103"/>
      <c r="C1481" s="267"/>
      <c r="D1481" s="268"/>
      <c r="E1481" s="463"/>
    </row>
    <row r="1482" spans="1:5">
      <c r="A1482" s="266"/>
      <c r="B1482" s="103"/>
      <c r="C1482" s="267"/>
      <c r="D1482" s="268"/>
      <c r="E1482" s="463"/>
    </row>
    <row r="1483" spans="1:5">
      <c r="A1483" s="266"/>
      <c r="B1483" s="103"/>
      <c r="C1483" s="267"/>
      <c r="D1483" s="268"/>
      <c r="E1483" s="463"/>
    </row>
    <row r="1484" spans="1:5">
      <c r="A1484" s="266"/>
      <c r="B1484" s="103"/>
      <c r="C1484" s="267"/>
      <c r="D1484" s="268"/>
      <c r="E1484" s="463"/>
    </row>
    <row r="1485" spans="1:5">
      <c r="A1485" s="266"/>
      <c r="B1485" s="103"/>
      <c r="C1485" s="267"/>
      <c r="D1485" s="268"/>
      <c r="E1485" s="463"/>
    </row>
    <row r="1486" spans="1:5">
      <c r="A1486" s="266"/>
      <c r="B1486" s="103"/>
      <c r="C1486" s="267"/>
      <c r="D1486" s="268"/>
      <c r="E1486" s="463"/>
    </row>
    <row r="1487" spans="1:5">
      <c r="A1487" s="266"/>
      <c r="B1487" s="103"/>
      <c r="C1487" s="267"/>
      <c r="D1487" s="268"/>
      <c r="E1487" s="463"/>
    </row>
    <row r="1488" spans="1:5">
      <c r="A1488" s="266"/>
      <c r="B1488" s="103"/>
      <c r="C1488" s="267"/>
      <c r="D1488" s="268"/>
      <c r="E1488" s="463"/>
    </row>
    <row r="1489" spans="1:5">
      <c r="A1489" s="266"/>
      <c r="B1489" s="103"/>
      <c r="C1489" s="267"/>
      <c r="D1489" s="268"/>
      <c r="E1489" s="463"/>
    </row>
    <row r="1490" spans="1:5">
      <c r="A1490" s="266"/>
      <c r="B1490" s="103"/>
      <c r="C1490" s="267"/>
      <c r="D1490" s="268"/>
      <c r="E1490" s="463"/>
    </row>
    <row r="1491" spans="1:5">
      <c r="A1491" s="266"/>
      <c r="B1491" s="103"/>
      <c r="C1491" s="267"/>
      <c r="D1491" s="268"/>
      <c r="E1491" s="463"/>
    </row>
    <row r="1492" spans="1:5">
      <c r="A1492" s="266"/>
      <c r="B1492" s="103"/>
      <c r="C1492" s="267"/>
      <c r="D1492" s="268"/>
      <c r="E1492" s="463"/>
    </row>
    <row r="1493" spans="1:5">
      <c r="A1493" s="266"/>
      <c r="B1493" s="103"/>
      <c r="C1493" s="267"/>
      <c r="D1493" s="268"/>
      <c r="E1493" s="463"/>
    </row>
    <row r="1494" spans="1:5">
      <c r="A1494" s="266"/>
      <c r="B1494" s="103"/>
      <c r="C1494" s="267"/>
      <c r="D1494" s="268"/>
      <c r="E1494" s="463"/>
    </row>
    <row r="1495" spans="1:5">
      <c r="A1495" s="266"/>
      <c r="B1495" s="103"/>
      <c r="C1495" s="267"/>
      <c r="D1495" s="268"/>
      <c r="E1495" s="463"/>
    </row>
    <row r="1496" spans="1:5">
      <c r="A1496" s="266"/>
      <c r="B1496" s="103"/>
      <c r="C1496" s="267"/>
      <c r="D1496" s="268"/>
      <c r="E1496" s="463"/>
    </row>
    <row r="1497" spans="1:5">
      <c r="A1497" s="266"/>
      <c r="B1497" s="103"/>
      <c r="C1497" s="267"/>
      <c r="D1497" s="268"/>
      <c r="E1497" s="463"/>
    </row>
    <row r="1498" spans="1:5">
      <c r="A1498" s="266"/>
      <c r="B1498" s="103"/>
      <c r="C1498" s="267"/>
      <c r="D1498" s="268"/>
      <c r="E1498" s="463"/>
    </row>
    <row r="1499" spans="1:5">
      <c r="A1499" s="266"/>
      <c r="B1499" s="103"/>
      <c r="C1499" s="267"/>
      <c r="D1499" s="268"/>
      <c r="E1499" s="463"/>
    </row>
    <row r="1500" spans="1:5">
      <c r="A1500" s="266"/>
      <c r="B1500" s="103"/>
      <c r="C1500" s="267"/>
      <c r="D1500" s="268"/>
      <c r="E1500" s="463"/>
    </row>
    <row r="1501" spans="1:5">
      <c r="A1501" s="266"/>
      <c r="B1501" s="103"/>
      <c r="C1501" s="267"/>
      <c r="D1501" s="268"/>
      <c r="E1501" s="463"/>
    </row>
    <row r="1502" spans="1:5">
      <c r="A1502" s="266"/>
      <c r="B1502" s="103"/>
      <c r="C1502" s="267"/>
      <c r="D1502" s="268"/>
      <c r="E1502" s="463"/>
    </row>
    <row r="1503" spans="1:5">
      <c r="A1503" s="266"/>
      <c r="B1503" s="103"/>
      <c r="C1503" s="267"/>
      <c r="D1503" s="268"/>
      <c r="E1503" s="463"/>
    </row>
    <row r="1504" spans="1:5">
      <c r="A1504" s="266"/>
      <c r="B1504" s="103"/>
      <c r="C1504" s="267"/>
      <c r="D1504" s="268"/>
      <c r="E1504" s="463"/>
    </row>
    <row r="1505" spans="1:5">
      <c r="A1505" s="266"/>
      <c r="B1505" s="103"/>
      <c r="C1505" s="267"/>
      <c r="D1505" s="268"/>
      <c r="E1505" s="463"/>
    </row>
    <row r="1506" spans="1:5">
      <c r="A1506" s="266"/>
      <c r="B1506" s="103"/>
      <c r="C1506" s="267"/>
      <c r="D1506" s="268"/>
      <c r="E1506" s="463"/>
    </row>
    <row r="1507" spans="1:5">
      <c r="A1507" s="266"/>
      <c r="B1507" s="103"/>
      <c r="C1507" s="267"/>
      <c r="D1507" s="268"/>
      <c r="E1507" s="463"/>
    </row>
    <row r="1508" spans="1:5">
      <c r="A1508" s="266"/>
      <c r="B1508" s="103"/>
      <c r="C1508" s="267"/>
      <c r="D1508" s="268"/>
      <c r="E1508" s="463"/>
    </row>
    <row r="1509" spans="1:5">
      <c r="A1509" s="266"/>
      <c r="B1509" s="103"/>
      <c r="C1509" s="267"/>
      <c r="D1509" s="268"/>
      <c r="E1509" s="463"/>
    </row>
    <row r="1510" spans="1:5">
      <c r="A1510" s="266"/>
      <c r="B1510" s="103"/>
      <c r="C1510" s="267"/>
      <c r="D1510" s="268"/>
      <c r="E1510" s="463"/>
    </row>
    <row r="1511" spans="1:5">
      <c r="A1511" s="266"/>
      <c r="B1511" s="103"/>
      <c r="C1511" s="267"/>
      <c r="D1511" s="268"/>
      <c r="E1511" s="463"/>
    </row>
    <row r="1512" spans="1:5">
      <c r="A1512" s="266"/>
      <c r="B1512" s="103"/>
      <c r="C1512" s="267"/>
      <c r="D1512" s="268"/>
      <c r="E1512" s="463"/>
    </row>
    <row r="1513" spans="1:5">
      <c r="A1513" s="266"/>
      <c r="B1513" s="103"/>
      <c r="C1513" s="267"/>
      <c r="D1513" s="268"/>
      <c r="E1513" s="463"/>
    </row>
    <row r="1514" spans="1:5">
      <c r="A1514" s="266"/>
      <c r="B1514" s="103"/>
      <c r="C1514" s="267"/>
      <c r="D1514" s="268"/>
      <c r="E1514" s="463"/>
    </row>
    <row r="1515" spans="1:5">
      <c r="A1515" s="266"/>
      <c r="B1515" s="103"/>
      <c r="C1515" s="267"/>
      <c r="D1515" s="268"/>
      <c r="E1515" s="463"/>
    </row>
    <row r="1516" spans="1:5">
      <c r="A1516" s="266"/>
      <c r="B1516" s="103"/>
      <c r="C1516" s="267"/>
      <c r="D1516" s="268"/>
      <c r="E1516" s="463"/>
    </row>
    <row r="1517" spans="1:5">
      <c r="A1517" s="266"/>
      <c r="B1517" s="103"/>
      <c r="C1517" s="267"/>
      <c r="D1517" s="268"/>
      <c r="E1517" s="463"/>
    </row>
    <row r="1518" spans="1:5">
      <c r="A1518" s="266"/>
      <c r="B1518" s="103"/>
      <c r="C1518" s="267"/>
      <c r="D1518" s="268"/>
      <c r="E1518" s="463"/>
    </row>
    <row r="1519" spans="1:5">
      <c r="A1519" s="266"/>
      <c r="B1519" s="103"/>
      <c r="C1519" s="267"/>
      <c r="D1519" s="268"/>
      <c r="E1519" s="463"/>
    </row>
    <row r="1520" spans="1:5">
      <c r="A1520" s="266"/>
      <c r="B1520" s="103"/>
      <c r="C1520" s="267"/>
      <c r="D1520" s="268"/>
      <c r="E1520" s="463"/>
    </row>
    <row r="1521" spans="1:5">
      <c r="A1521" s="266"/>
      <c r="B1521" s="103"/>
      <c r="C1521" s="267"/>
      <c r="D1521" s="268"/>
      <c r="E1521" s="463"/>
    </row>
    <row r="1522" spans="1:5">
      <c r="A1522" s="266"/>
      <c r="B1522" s="103"/>
      <c r="C1522" s="267"/>
      <c r="D1522" s="268"/>
      <c r="E1522" s="463"/>
    </row>
    <row r="1523" spans="1:5">
      <c r="A1523" s="266"/>
      <c r="B1523" s="103"/>
      <c r="C1523" s="267"/>
      <c r="D1523" s="268"/>
      <c r="E1523" s="463"/>
    </row>
    <row r="1524" spans="1:5">
      <c r="A1524" s="266"/>
      <c r="B1524" s="103"/>
      <c r="C1524" s="267"/>
      <c r="D1524" s="268"/>
      <c r="E1524" s="463"/>
    </row>
    <row r="1525" spans="1:5">
      <c r="A1525" s="266"/>
      <c r="B1525" s="103"/>
      <c r="C1525" s="267"/>
      <c r="D1525" s="268"/>
      <c r="E1525" s="463"/>
    </row>
    <row r="1526" spans="1:5">
      <c r="A1526" s="266"/>
      <c r="B1526" s="103"/>
      <c r="C1526" s="267"/>
      <c r="D1526" s="268"/>
      <c r="E1526" s="463"/>
    </row>
    <row r="1527" spans="1:5">
      <c r="A1527" s="266"/>
      <c r="B1527" s="103"/>
      <c r="C1527" s="267"/>
      <c r="D1527" s="268"/>
      <c r="E1527" s="463"/>
    </row>
    <row r="1528" spans="1:5">
      <c r="A1528" s="266"/>
      <c r="B1528" s="103"/>
      <c r="C1528" s="267"/>
      <c r="D1528" s="268"/>
      <c r="E1528" s="463"/>
    </row>
    <row r="1529" spans="1:5">
      <c r="A1529" s="266"/>
      <c r="B1529" s="103"/>
      <c r="C1529" s="267"/>
      <c r="D1529" s="268"/>
      <c r="E1529" s="463"/>
    </row>
    <row r="1530" spans="1:5">
      <c r="A1530" s="266"/>
      <c r="B1530" s="103"/>
      <c r="C1530" s="267"/>
      <c r="D1530" s="268"/>
      <c r="E1530" s="463"/>
    </row>
    <row r="1531" spans="1:5">
      <c r="A1531" s="266"/>
      <c r="B1531" s="103"/>
      <c r="C1531" s="267"/>
      <c r="D1531" s="268"/>
      <c r="E1531" s="463"/>
    </row>
    <row r="1532" spans="1:5">
      <c r="A1532" s="266"/>
      <c r="B1532" s="103"/>
      <c r="C1532" s="267"/>
      <c r="D1532" s="268"/>
      <c r="E1532" s="463"/>
    </row>
    <row r="1533" spans="1:5">
      <c r="A1533" s="266"/>
      <c r="B1533" s="103"/>
      <c r="C1533" s="267"/>
      <c r="D1533" s="268"/>
      <c r="E1533" s="463"/>
    </row>
    <row r="1534" spans="1:5">
      <c r="A1534" s="266"/>
      <c r="B1534" s="103"/>
      <c r="C1534" s="267"/>
      <c r="D1534" s="268"/>
      <c r="E1534" s="463"/>
    </row>
    <row r="1535" spans="1:5">
      <c r="A1535" s="266"/>
      <c r="B1535" s="103"/>
      <c r="C1535" s="267"/>
      <c r="D1535" s="268"/>
      <c r="E1535" s="463"/>
    </row>
    <row r="1536" spans="1:5">
      <c r="A1536" s="266"/>
      <c r="B1536" s="103"/>
      <c r="C1536" s="267"/>
      <c r="D1536" s="268"/>
      <c r="E1536" s="463"/>
    </row>
    <row r="1537" spans="1:5">
      <c r="A1537" s="266"/>
      <c r="B1537" s="103"/>
      <c r="C1537" s="267"/>
      <c r="D1537" s="268"/>
      <c r="E1537" s="463"/>
    </row>
    <row r="1538" spans="1:5">
      <c r="A1538" s="266"/>
      <c r="B1538" s="103"/>
      <c r="C1538" s="267"/>
      <c r="D1538" s="268"/>
      <c r="E1538" s="463"/>
    </row>
    <row r="1539" spans="1:5">
      <c r="A1539" s="266"/>
      <c r="B1539" s="103"/>
      <c r="C1539" s="267"/>
      <c r="D1539" s="268"/>
      <c r="E1539" s="463"/>
    </row>
    <row r="1540" spans="1:5">
      <c r="A1540" s="266"/>
      <c r="B1540" s="103"/>
      <c r="C1540" s="267"/>
      <c r="D1540" s="268"/>
      <c r="E1540" s="463"/>
    </row>
    <row r="1541" spans="1:5">
      <c r="A1541" s="266"/>
      <c r="B1541" s="103"/>
      <c r="C1541" s="267"/>
      <c r="D1541" s="268"/>
      <c r="E1541" s="463"/>
    </row>
    <row r="1542" spans="1:5">
      <c r="A1542" s="266"/>
      <c r="B1542" s="103"/>
      <c r="C1542" s="267"/>
      <c r="D1542" s="268"/>
      <c r="E1542" s="463"/>
    </row>
    <row r="1543" spans="1:5">
      <c r="A1543" s="266"/>
      <c r="B1543" s="103"/>
      <c r="C1543" s="267"/>
      <c r="D1543" s="268"/>
      <c r="E1543" s="463"/>
    </row>
    <row r="1544" spans="1:5">
      <c r="A1544" s="266"/>
      <c r="B1544" s="103"/>
      <c r="C1544" s="267"/>
      <c r="D1544" s="268"/>
      <c r="E1544" s="463"/>
    </row>
    <row r="1545" spans="1:5">
      <c r="A1545" s="266"/>
      <c r="B1545" s="103"/>
      <c r="C1545" s="267"/>
      <c r="D1545" s="268"/>
      <c r="E1545" s="463"/>
    </row>
    <row r="1546" spans="1:5">
      <c r="A1546" s="266"/>
      <c r="B1546" s="103"/>
      <c r="C1546" s="267"/>
      <c r="D1546" s="268"/>
      <c r="E1546" s="463"/>
    </row>
    <row r="1547" spans="1:5">
      <c r="A1547" s="266"/>
      <c r="B1547" s="103"/>
      <c r="C1547" s="267"/>
      <c r="D1547" s="268"/>
      <c r="E1547" s="463"/>
    </row>
    <row r="1548" spans="1:5">
      <c r="A1548" s="266"/>
      <c r="B1548" s="103"/>
      <c r="C1548" s="267"/>
      <c r="D1548" s="268"/>
      <c r="E1548" s="463"/>
    </row>
    <row r="1549" spans="1:5">
      <c r="A1549" s="266"/>
      <c r="B1549" s="103"/>
      <c r="C1549" s="267"/>
      <c r="D1549" s="268"/>
      <c r="E1549" s="463"/>
    </row>
    <row r="1550" spans="1:5">
      <c r="A1550" s="266"/>
      <c r="B1550" s="103"/>
      <c r="C1550" s="267"/>
      <c r="D1550" s="268"/>
      <c r="E1550" s="463"/>
    </row>
    <row r="1551" spans="1:5">
      <c r="A1551" s="266"/>
      <c r="B1551" s="103"/>
      <c r="C1551" s="267"/>
      <c r="D1551" s="268"/>
      <c r="E1551" s="463"/>
    </row>
    <row r="1552" spans="1:5">
      <c r="A1552" s="266"/>
      <c r="B1552" s="103"/>
      <c r="C1552" s="267"/>
      <c r="D1552" s="268"/>
      <c r="E1552" s="463"/>
    </row>
    <row r="1553" spans="1:5">
      <c r="A1553" s="266"/>
      <c r="B1553" s="103"/>
      <c r="C1553" s="267"/>
      <c r="D1553" s="268"/>
      <c r="E1553" s="463"/>
    </row>
    <row r="1554" spans="1:5">
      <c r="A1554" s="266"/>
      <c r="B1554" s="103"/>
      <c r="C1554" s="267"/>
      <c r="D1554" s="268"/>
      <c r="E1554" s="463"/>
    </row>
    <row r="1555" spans="1:5">
      <c r="A1555" s="266"/>
      <c r="B1555" s="103"/>
      <c r="C1555" s="267"/>
      <c r="D1555" s="268"/>
      <c r="E1555" s="463"/>
    </row>
    <row r="1556" spans="1:5">
      <c r="A1556" s="266"/>
      <c r="B1556" s="103"/>
      <c r="C1556" s="267"/>
      <c r="D1556" s="268"/>
      <c r="E1556" s="463"/>
    </row>
    <row r="1557" spans="1:5">
      <c r="A1557" s="266"/>
      <c r="B1557" s="103"/>
      <c r="C1557" s="267"/>
      <c r="D1557" s="268"/>
      <c r="E1557" s="463"/>
    </row>
    <row r="1558" spans="1:5">
      <c r="A1558" s="266"/>
      <c r="B1558" s="103"/>
      <c r="C1558" s="267"/>
      <c r="D1558" s="268"/>
      <c r="E1558" s="463"/>
    </row>
    <row r="1559" spans="1:5">
      <c r="A1559" s="266"/>
      <c r="B1559" s="103"/>
      <c r="C1559" s="267"/>
      <c r="D1559" s="268"/>
      <c r="E1559" s="463"/>
    </row>
    <row r="1560" spans="1:5">
      <c r="A1560" s="266"/>
      <c r="B1560" s="103"/>
      <c r="C1560" s="267"/>
      <c r="D1560" s="268"/>
      <c r="E1560" s="463"/>
    </row>
    <row r="1561" spans="1:5">
      <c r="A1561" s="266"/>
      <c r="B1561" s="103"/>
      <c r="C1561" s="267"/>
      <c r="D1561" s="268"/>
      <c r="E1561" s="463"/>
    </row>
    <row r="1562" spans="1:5">
      <c r="A1562" s="266"/>
      <c r="B1562" s="103"/>
      <c r="C1562" s="267"/>
      <c r="D1562" s="268"/>
      <c r="E1562" s="463"/>
    </row>
    <row r="1563" spans="1:5">
      <c r="A1563" s="266"/>
      <c r="B1563" s="103"/>
      <c r="C1563" s="267"/>
      <c r="D1563" s="268"/>
      <c r="E1563" s="463"/>
    </row>
    <row r="1564" spans="1:5">
      <c r="A1564" s="266"/>
      <c r="B1564" s="103"/>
      <c r="C1564" s="267"/>
      <c r="D1564" s="268"/>
      <c r="E1564" s="463"/>
    </row>
    <row r="1565" spans="1:5">
      <c r="A1565" s="266"/>
      <c r="B1565" s="103"/>
      <c r="C1565" s="267"/>
      <c r="D1565" s="268"/>
      <c r="E1565" s="463"/>
    </row>
    <row r="1566" spans="1:5">
      <c r="A1566" s="266"/>
      <c r="B1566" s="103"/>
      <c r="C1566" s="267"/>
      <c r="D1566" s="268"/>
      <c r="E1566" s="463"/>
    </row>
    <row r="1567" spans="1:5">
      <c r="A1567" s="266"/>
      <c r="B1567" s="103"/>
      <c r="C1567" s="267"/>
      <c r="D1567" s="268"/>
      <c r="E1567" s="463"/>
    </row>
    <row r="1568" spans="1:5">
      <c r="A1568" s="266"/>
      <c r="B1568" s="103"/>
      <c r="C1568" s="267"/>
      <c r="D1568" s="268"/>
      <c r="E1568" s="463"/>
    </row>
    <row r="1569" spans="1:5">
      <c r="A1569" s="266"/>
      <c r="B1569" s="103"/>
      <c r="C1569" s="267"/>
      <c r="D1569" s="268"/>
      <c r="E1569" s="463"/>
    </row>
    <row r="1570" spans="1:5">
      <c r="A1570" s="266"/>
      <c r="B1570" s="103"/>
      <c r="C1570" s="267"/>
      <c r="D1570" s="268"/>
      <c r="E1570" s="463"/>
    </row>
    <row r="1571" spans="1:5">
      <c r="A1571" s="266"/>
      <c r="B1571" s="103"/>
      <c r="C1571" s="267"/>
      <c r="D1571" s="268"/>
      <c r="E1571" s="463"/>
    </row>
    <row r="1572" spans="1:5">
      <c r="A1572" s="266"/>
      <c r="B1572" s="103"/>
      <c r="C1572" s="267"/>
      <c r="D1572" s="268"/>
      <c r="E1572" s="463"/>
    </row>
    <row r="1573" spans="1:5">
      <c r="A1573" s="266"/>
      <c r="B1573" s="103"/>
      <c r="C1573" s="267"/>
      <c r="D1573" s="268"/>
      <c r="E1573" s="463"/>
    </row>
    <row r="1574" spans="1:5">
      <c r="A1574" s="266"/>
      <c r="B1574" s="103"/>
      <c r="C1574" s="267"/>
      <c r="D1574" s="268"/>
      <c r="E1574" s="463"/>
    </row>
    <row r="1575" spans="1:5">
      <c r="A1575" s="266"/>
      <c r="B1575" s="103"/>
      <c r="C1575" s="267"/>
      <c r="D1575" s="268"/>
      <c r="E1575" s="463"/>
    </row>
    <row r="1576" spans="1:5">
      <c r="A1576" s="266"/>
      <c r="B1576" s="103"/>
      <c r="C1576" s="267"/>
      <c r="D1576" s="268"/>
      <c r="E1576" s="463"/>
    </row>
    <row r="1577" spans="1:5">
      <c r="A1577" s="266"/>
      <c r="B1577" s="103"/>
      <c r="C1577" s="267"/>
      <c r="D1577" s="268"/>
      <c r="E1577" s="463"/>
    </row>
    <row r="1578" spans="1:5">
      <c r="A1578" s="266"/>
      <c r="B1578" s="103"/>
      <c r="C1578" s="267"/>
      <c r="D1578" s="268"/>
      <c r="E1578" s="463"/>
    </row>
    <row r="1579" spans="1:5">
      <c r="A1579" s="266"/>
      <c r="B1579" s="103"/>
      <c r="C1579" s="267"/>
      <c r="D1579" s="268"/>
      <c r="E1579" s="463"/>
    </row>
    <row r="1580" spans="1:5">
      <c r="A1580" s="266"/>
      <c r="B1580" s="103"/>
      <c r="C1580" s="267"/>
      <c r="D1580" s="268"/>
      <c r="E1580" s="463"/>
    </row>
    <row r="1581" spans="1:5">
      <c r="A1581" s="266"/>
      <c r="B1581" s="103"/>
      <c r="C1581" s="267"/>
      <c r="D1581" s="268"/>
      <c r="E1581" s="463"/>
    </row>
    <row r="1582" spans="1:5">
      <c r="A1582" s="266"/>
      <c r="B1582" s="103"/>
      <c r="C1582" s="267"/>
      <c r="D1582" s="268"/>
      <c r="E1582" s="463"/>
    </row>
    <row r="1583" spans="1:5">
      <c r="A1583" s="266"/>
      <c r="B1583" s="103"/>
      <c r="C1583" s="267"/>
      <c r="D1583" s="268"/>
      <c r="E1583" s="463"/>
    </row>
    <row r="1584" spans="1:5">
      <c r="A1584" s="266"/>
      <c r="B1584" s="103"/>
      <c r="C1584" s="267"/>
      <c r="D1584" s="268"/>
      <c r="E1584" s="463"/>
    </row>
    <row r="1585" spans="1:5">
      <c r="A1585" s="266"/>
      <c r="B1585" s="103"/>
      <c r="C1585" s="267"/>
      <c r="D1585" s="268"/>
      <c r="E1585" s="463"/>
    </row>
    <row r="1586" spans="1:5">
      <c r="A1586" s="266"/>
      <c r="B1586" s="103"/>
      <c r="C1586" s="267"/>
      <c r="D1586" s="268"/>
      <c r="E1586" s="463"/>
    </row>
    <row r="1587" spans="1:5">
      <c r="A1587" s="266"/>
      <c r="B1587" s="103"/>
      <c r="C1587" s="267"/>
      <c r="D1587" s="268"/>
      <c r="E1587" s="463"/>
    </row>
    <row r="1588" spans="1:5">
      <c r="A1588" s="266"/>
      <c r="B1588" s="103"/>
      <c r="C1588" s="267"/>
      <c r="D1588" s="268"/>
      <c r="E1588" s="463"/>
    </row>
    <row r="1589" spans="1:5">
      <c r="A1589" s="266"/>
      <c r="B1589" s="103"/>
      <c r="C1589" s="267"/>
      <c r="D1589" s="268"/>
      <c r="E1589" s="463"/>
    </row>
    <row r="1590" spans="1:5">
      <c r="A1590" s="266"/>
      <c r="B1590" s="103"/>
      <c r="C1590" s="267"/>
      <c r="D1590" s="268"/>
      <c r="E1590" s="463"/>
    </row>
    <row r="1591" spans="1:5">
      <c r="A1591" s="266"/>
      <c r="B1591" s="103"/>
      <c r="C1591" s="267"/>
      <c r="D1591" s="268"/>
      <c r="E1591" s="463"/>
    </row>
    <row r="1592" spans="1:5">
      <c r="A1592" s="266"/>
      <c r="B1592" s="103"/>
      <c r="C1592" s="267"/>
      <c r="D1592" s="268"/>
      <c r="E1592" s="463"/>
    </row>
    <row r="1593" spans="1:5">
      <c r="A1593" s="266"/>
      <c r="B1593" s="103"/>
      <c r="C1593" s="267"/>
      <c r="D1593" s="268"/>
      <c r="E1593" s="463"/>
    </row>
    <row r="1594" spans="1:5">
      <c r="A1594" s="266"/>
      <c r="B1594" s="103"/>
      <c r="C1594" s="267"/>
      <c r="D1594" s="268"/>
      <c r="E1594" s="463"/>
    </row>
    <row r="1595" spans="1:5">
      <c r="A1595" s="266"/>
      <c r="B1595" s="103"/>
      <c r="C1595" s="267"/>
      <c r="D1595" s="268"/>
      <c r="E1595" s="463"/>
    </row>
    <row r="1596" spans="1:5">
      <c r="A1596" s="266"/>
      <c r="B1596" s="103"/>
      <c r="C1596" s="267"/>
      <c r="D1596" s="268"/>
      <c r="E1596" s="463"/>
    </row>
    <row r="1597" spans="1:5">
      <c r="A1597" s="266"/>
      <c r="B1597" s="103"/>
      <c r="C1597" s="267"/>
      <c r="D1597" s="268"/>
      <c r="E1597" s="463"/>
    </row>
    <row r="1598" spans="1:5">
      <c r="A1598" s="266"/>
      <c r="B1598" s="103"/>
      <c r="C1598" s="267"/>
      <c r="D1598" s="268"/>
      <c r="E1598" s="463"/>
    </row>
    <row r="1599" spans="1:5">
      <c r="A1599" s="266"/>
      <c r="B1599" s="103"/>
      <c r="C1599" s="267"/>
      <c r="D1599" s="268"/>
      <c r="E1599" s="463"/>
    </row>
    <row r="1600" spans="1:5">
      <c r="A1600" s="266"/>
      <c r="B1600" s="103"/>
      <c r="C1600" s="267"/>
      <c r="D1600" s="268"/>
      <c r="E1600" s="463"/>
    </row>
    <row r="1601" spans="1:5">
      <c r="A1601" s="266"/>
      <c r="B1601" s="103"/>
      <c r="C1601" s="267"/>
      <c r="D1601" s="268"/>
      <c r="E1601" s="463"/>
    </row>
    <row r="1602" spans="1:5">
      <c r="A1602" s="266"/>
      <c r="B1602" s="103"/>
      <c r="C1602" s="267"/>
      <c r="D1602" s="268"/>
      <c r="E1602" s="463"/>
    </row>
    <row r="1603" spans="1:5">
      <c r="A1603" s="266"/>
      <c r="B1603" s="103"/>
      <c r="C1603" s="267"/>
      <c r="D1603" s="268"/>
      <c r="E1603" s="463"/>
    </row>
    <row r="1604" spans="1:5">
      <c r="A1604" s="266"/>
      <c r="B1604" s="103"/>
      <c r="C1604" s="267"/>
      <c r="D1604" s="268"/>
      <c r="E1604" s="463"/>
    </row>
    <row r="1605" spans="1:5">
      <c r="A1605" s="266"/>
      <c r="B1605" s="103"/>
      <c r="C1605" s="267"/>
      <c r="D1605" s="268"/>
      <c r="E1605" s="463"/>
    </row>
    <row r="1606" spans="1:5">
      <c r="A1606" s="266"/>
      <c r="B1606" s="103"/>
      <c r="C1606" s="267"/>
      <c r="D1606" s="268"/>
      <c r="E1606" s="463"/>
    </row>
    <row r="1607" spans="1:5">
      <c r="A1607" s="266"/>
      <c r="B1607" s="103"/>
      <c r="C1607" s="267"/>
      <c r="D1607" s="268"/>
      <c r="E1607" s="463"/>
    </row>
    <row r="1608" spans="1:5">
      <c r="A1608" s="266"/>
      <c r="B1608" s="103"/>
      <c r="C1608" s="267"/>
      <c r="D1608" s="268"/>
      <c r="E1608" s="463"/>
    </row>
    <row r="1609" spans="1:5">
      <c r="A1609" s="266"/>
      <c r="B1609" s="103"/>
      <c r="C1609" s="267"/>
      <c r="D1609" s="268"/>
      <c r="E1609" s="463"/>
    </row>
    <row r="1610" spans="1:5">
      <c r="A1610" s="266"/>
      <c r="B1610" s="103"/>
      <c r="C1610" s="267"/>
      <c r="D1610" s="268"/>
      <c r="E1610" s="463"/>
    </row>
    <row r="1611" spans="1:5">
      <c r="A1611" s="266"/>
      <c r="B1611" s="103"/>
      <c r="C1611" s="267"/>
      <c r="D1611" s="268"/>
      <c r="E1611" s="463"/>
    </row>
    <row r="1612" spans="1:5">
      <c r="A1612" s="266"/>
      <c r="B1612" s="103"/>
      <c r="C1612" s="267"/>
      <c r="D1612" s="268"/>
      <c r="E1612" s="463"/>
    </row>
    <row r="1613" spans="1:5">
      <c r="A1613" s="266"/>
      <c r="B1613" s="103"/>
      <c r="C1613" s="267"/>
      <c r="D1613" s="268"/>
      <c r="E1613" s="463"/>
    </row>
    <row r="1614" spans="1:5">
      <c r="A1614" s="266"/>
      <c r="B1614" s="103"/>
      <c r="C1614" s="267"/>
      <c r="D1614" s="268"/>
      <c r="E1614" s="463"/>
    </row>
    <row r="1615" spans="1:5">
      <c r="A1615" s="266"/>
      <c r="B1615" s="103"/>
      <c r="C1615" s="267"/>
      <c r="D1615" s="268"/>
      <c r="E1615" s="463"/>
    </row>
    <row r="1616" spans="1:5">
      <c r="A1616" s="266"/>
      <c r="B1616" s="103"/>
      <c r="C1616" s="267"/>
      <c r="D1616" s="268"/>
      <c r="E1616" s="463"/>
    </row>
    <row r="1617" spans="1:5">
      <c r="A1617" s="266"/>
      <c r="B1617" s="103"/>
      <c r="C1617" s="267"/>
      <c r="D1617" s="268"/>
      <c r="E1617" s="463"/>
    </row>
    <row r="1618" spans="1:5">
      <c r="A1618" s="266"/>
      <c r="B1618" s="103"/>
      <c r="C1618" s="267"/>
      <c r="D1618" s="268"/>
      <c r="E1618" s="463"/>
    </row>
    <row r="1619" spans="1:5">
      <c r="A1619" s="266"/>
      <c r="B1619" s="103"/>
      <c r="C1619" s="267"/>
      <c r="D1619" s="268"/>
      <c r="E1619" s="463"/>
    </row>
    <row r="1620" spans="1:5">
      <c r="A1620" s="266"/>
      <c r="B1620" s="103"/>
      <c r="C1620" s="267"/>
      <c r="D1620" s="268"/>
      <c r="E1620" s="463"/>
    </row>
    <row r="1621" spans="1:5">
      <c r="A1621" s="266"/>
      <c r="B1621" s="103"/>
      <c r="C1621" s="267"/>
      <c r="D1621" s="268"/>
      <c r="E1621" s="463"/>
    </row>
    <row r="1622" spans="1:5">
      <c r="A1622" s="266"/>
      <c r="B1622" s="103"/>
      <c r="C1622" s="267"/>
      <c r="D1622" s="268"/>
      <c r="E1622" s="463"/>
    </row>
    <row r="1623" spans="1:5">
      <c r="A1623" s="266"/>
      <c r="B1623" s="103"/>
      <c r="C1623" s="267"/>
      <c r="D1623" s="268"/>
      <c r="E1623" s="463"/>
    </row>
    <row r="1624" spans="1:5">
      <c r="A1624" s="266"/>
      <c r="B1624" s="103"/>
      <c r="C1624" s="267"/>
      <c r="D1624" s="268"/>
      <c r="E1624" s="463"/>
    </row>
    <row r="1625" spans="1:5">
      <c r="A1625" s="266"/>
      <c r="B1625" s="103"/>
      <c r="C1625" s="267"/>
      <c r="D1625" s="268"/>
      <c r="E1625" s="463"/>
    </row>
    <row r="1626" spans="1:5">
      <c r="A1626" s="266"/>
      <c r="B1626" s="103"/>
      <c r="C1626" s="267"/>
      <c r="D1626" s="268"/>
      <c r="E1626" s="463"/>
    </row>
    <row r="1627" spans="1:5">
      <c r="A1627" s="266"/>
      <c r="B1627" s="103"/>
      <c r="C1627" s="267"/>
      <c r="D1627" s="268"/>
      <c r="E1627" s="463"/>
    </row>
    <row r="1628" spans="1:5">
      <c r="A1628" s="266"/>
      <c r="B1628" s="103"/>
      <c r="C1628" s="267"/>
      <c r="D1628" s="268"/>
      <c r="E1628" s="463"/>
    </row>
    <row r="1629" spans="1:5">
      <c r="A1629" s="266"/>
      <c r="B1629" s="103"/>
      <c r="C1629" s="267"/>
      <c r="D1629" s="268"/>
      <c r="E1629" s="463"/>
    </row>
  </sheetData>
  <autoFilter ref="A1:M1038">
    <sortState ref="A2:M1038">
      <sortCondition ref="A2"/>
    </sortState>
  </autoFilter>
  <sortState ref="A2:M1038">
    <sortCondition ref="A2"/>
  </sortState>
  <phoneticPr fontId="3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workbookViewId="0">
      <selection activeCell="H13" sqref="H13"/>
    </sheetView>
  </sheetViews>
  <sheetFormatPr defaultColWidth="11.19921875" defaultRowHeight="15"/>
  <cols>
    <col min="1" max="1" width="4.8984375" style="6" customWidth="1"/>
    <col min="2" max="2" width="12.69921875" style="6" customWidth="1"/>
    <col min="3" max="3" width="15.19921875" style="6" customWidth="1"/>
    <col min="4" max="4" width="7.5" style="6" customWidth="1"/>
    <col min="5" max="5" width="8.296875" style="6" customWidth="1"/>
    <col min="6" max="6" width="8.8984375" style="6" customWidth="1"/>
    <col min="7" max="7" width="10.296875" style="6" customWidth="1"/>
    <col min="8" max="8" width="8.8984375" style="6" customWidth="1"/>
    <col min="9" max="9" width="8.59765625" style="6" customWidth="1"/>
    <col min="10" max="10" width="10.796875" style="6" customWidth="1"/>
    <col min="11" max="11" width="10.8984375" style="6" customWidth="1"/>
    <col min="12" max="12" width="10.09765625" style="6" customWidth="1"/>
    <col min="13" max="13" width="12.296875" style="6" customWidth="1"/>
    <col min="14" max="14" width="7.296875" style="6" customWidth="1"/>
    <col min="15" max="19" width="11.3984375" style="6" customWidth="1"/>
    <col min="20" max="20" width="7.09765625" style="6" customWidth="1"/>
    <col min="21" max="22" width="9.09765625" style="6" customWidth="1"/>
    <col min="23" max="23" width="7.5" style="6" customWidth="1"/>
    <col min="24" max="24" width="11.09765625" style="6" customWidth="1"/>
    <col min="25" max="26" width="7.59765625" style="6" customWidth="1"/>
    <col min="27" max="27" width="7.296875" style="6" customWidth="1"/>
    <col min="28" max="28" width="6.296875" style="6" customWidth="1"/>
    <col min="29" max="29" width="11.3984375" style="6" customWidth="1"/>
    <col min="30" max="16384" width="11.19921875" style="6"/>
  </cols>
  <sheetData>
    <row r="1" spans="1:29">
      <c r="B1" s="414" t="s">
        <v>23</v>
      </c>
      <c r="C1" s="413" t="s">
        <v>816</v>
      </c>
    </row>
    <row r="2" spans="1:29">
      <c r="B2" s="413"/>
      <c r="C2" s="413"/>
      <c r="D2" s="413"/>
      <c r="E2" s="413"/>
      <c r="F2" s="413"/>
      <c r="G2" s="413"/>
      <c r="H2" s="413"/>
      <c r="I2" s="413"/>
      <c r="J2" s="413"/>
      <c r="K2" s="413"/>
      <c r="L2" s="413"/>
      <c r="M2" s="413"/>
      <c r="N2" s="413"/>
      <c r="O2" s="413"/>
      <c r="P2" s="413"/>
      <c r="Q2" s="413"/>
      <c r="R2"/>
      <c r="S2"/>
      <c r="T2"/>
      <c r="U2"/>
      <c r="V2"/>
      <c r="W2"/>
      <c r="X2"/>
      <c r="Y2"/>
      <c r="Z2"/>
      <c r="AA2"/>
      <c r="AB2"/>
      <c r="AC2"/>
    </row>
    <row r="3" spans="1:29" ht="30">
      <c r="A3" s="310"/>
      <c r="B3" s="414" t="s">
        <v>25</v>
      </c>
      <c r="C3" s="414" t="s">
        <v>106</v>
      </c>
      <c r="D3" s="413"/>
      <c r="E3" s="413"/>
      <c r="F3" s="413"/>
      <c r="G3" s="413"/>
      <c r="H3" s="413"/>
      <c r="I3" s="413"/>
      <c r="J3" s="413"/>
      <c r="K3" s="413"/>
      <c r="L3" s="413"/>
      <c r="M3" s="413"/>
      <c r="N3" s="413"/>
      <c r="O3" s="413"/>
      <c r="P3"/>
      <c r="Q3"/>
      <c r="R3"/>
      <c r="S3"/>
      <c r="T3"/>
      <c r="U3"/>
      <c r="V3"/>
      <c r="W3"/>
      <c r="X3"/>
      <c r="Y3"/>
      <c r="Z3"/>
      <c r="AA3"/>
      <c r="AB3"/>
      <c r="AC3"/>
    </row>
    <row r="4" spans="1:29" s="269" customFormat="1" ht="30">
      <c r="A4" s="310"/>
      <c r="B4" s="414" t="s">
        <v>107</v>
      </c>
      <c r="C4" s="413" t="s">
        <v>143</v>
      </c>
      <c r="D4" s="413" t="s">
        <v>46</v>
      </c>
      <c r="E4" s="413" t="s">
        <v>258</v>
      </c>
      <c r="F4" s="413" t="s">
        <v>246</v>
      </c>
      <c r="G4" s="413" t="s">
        <v>10</v>
      </c>
      <c r="H4" s="413" t="s">
        <v>146</v>
      </c>
      <c r="I4" s="413" t="s">
        <v>47</v>
      </c>
      <c r="J4" s="413" t="s">
        <v>38</v>
      </c>
      <c r="K4" s="413" t="s">
        <v>82</v>
      </c>
      <c r="L4" s="413" t="s">
        <v>53</v>
      </c>
      <c r="M4" s="413" t="s">
        <v>132</v>
      </c>
      <c r="N4" s="413" t="s">
        <v>105</v>
      </c>
      <c r="O4" s="413" t="s">
        <v>108</v>
      </c>
      <c r="P4"/>
      <c r="Q4"/>
      <c r="R4"/>
      <c r="S4"/>
      <c r="T4"/>
      <c r="U4"/>
      <c r="V4"/>
      <c r="W4"/>
      <c r="X4"/>
      <c r="Y4"/>
      <c r="Z4"/>
      <c r="AA4"/>
      <c r="AB4"/>
      <c r="AC4"/>
    </row>
    <row r="5" spans="1:29">
      <c r="A5" s="310"/>
      <c r="B5" s="415" t="s">
        <v>5</v>
      </c>
      <c r="C5" s="416"/>
      <c r="D5" s="416"/>
      <c r="E5" s="416"/>
      <c r="F5" s="416"/>
      <c r="G5" s="416">
        <v>1694250</v>
      </c>
      <c r="H5" s="416"/>
      <c r="I5" s="416"/>
      <c r="J5" s="416">
        <v>372500</v>
      </c>
      <c r="K5" s="416"/>
      <c r="L5" s="416">
        <v>601850</v>
      </c>
      <c r="M5" s="416">
        <v>544000</v>
      </c>
      <c r="N5" s="416">
        <v>75100</v>
      </c>
      <c r="O5" s="416">
        <v>3287700</v>
      </c>
      <c r="P5"/>
      <c r="Q5"/>
      <c r="R5"/>
      <c r="S5"/>
      <c r="T5"/>
      <c r="U5"/>
      <c r="V5"/>
      <c r="W5"/>
      <c r="X5"/>
      <c r="Y5"/>
      <c r="Z5"/>
      <c r="AA5"/>
      <c r="AB5"/>
      <c r="AC5"/>
    </row>
    <row r="6" spans="1:29">
      <c r="A6" s="310"/>
      <c r="B6" s="415" t="s">
        <v>6</v>
      </c>
      <c r="C6" s="416"/>
      <c r="D6" s="416"/>
      <c r="E6" s="416">
        <v>10000</v>
      </c>
      <c r="F6" s="416"/>
      <c r="G6" s="416">
        <v>1152090</v>
      </c>
      <c r="H6" s="416"/>
      <c r="I6" s="416"/>
      <c r="J6" s="416">
        <v>282500</v>
      </c>
      <c r="K6" s="416"/>
      <c r="L6" s="416">
        <v>237350</v>
      </c>
      <c r="M6" s="416">
        <v>200000</v>
      </c>
      <c r="N6" s="416"/>
      <c r="O6" s="416">
        <v>1881940</v>
      </c>
      <c r="P6"/>
      <c r="Q6"/>
      <c r="R6"/>
      <c r="S6"/>
      <c r="T6"/>
      <c r="U6"/>
      <c r="V6"/>
      <c r="W6"/>
      <c r="X6"/>
      <c r="Y6"/>
      <c r="Z6"/>
      <c r="AA6"/>
      <c r="AB6"/>
      <c r="AC6"/>
    </row>
    <row r="7" spans="1:29">
      <c r="A7" s="310"/>
      <c r="B7" s="415" t="s">
        <v>8</v>
      </c>
      <c r="C7" s="416"/>
      <c r="D7" s="416">
        <v>100000</v>
      </c>
      <c r="E7" s="416">
        <v>20000</v>
      </c>
      <c r="F7" s="416"/>
      <c r="G7" s="416">
        <v>1430108.5</v>
      </c>
      <c r="H7" s="416"/>
      <c r="I7" s="416"/>
      <c r="J7" s="416">
        <v>250000</v>
      </c>
      <c r="K7" s="416"/>
      <c r="L7" s="416">
        <v>167700</v>
      </c>
      <c r="M7" s="416">
        <v>39000</v>
      </c>
      <c r="N7" s="416"/>
      <c r="O7" s="416">
        <v>2006808.5</v>
      </c>
      <c r="P7"/>
      <c r="Q7"/>
      <c r="R7"/>
      <c r="S7"/>
      <c r="T7"/>
      <c r="U7"/>
      <c r="V7"/>
      <c r="W7"/>
      <c r="X7"/>
      <c r="Y7"/>
      <c r="Z7"/>
      <c r="AA7"/>
      <c r="AB7"/>
      <c r="AC7"/>
    </row>
    <row r="8" spans="1:29">
      <c r="A8" s="310"/>
      <c r="B8" s="415" t="s">
        <v>7</v>
      </c>
      <c r="C8" s="416"/>
      <c r="D8" s="416">
        <v>242000</v>
      </c>
      <c r="E8" s="416"/>
      <c r="F8" s="416">
        <v>22900</v>
      </c>
      <c r="G8" s="416">
        <v>976045</v>
      </c>
      <c r="H8" s="416"/>
      <c r="I8" s="416"/>
      <c r="J8" s="416">
        <v>55000</v>
      </c>
      <c r="K8" s="416"/>
      <c r="L8" s="416">
        <v>42200</v>
      </c>
      <c r="M8" s="416"/>
      <c r="N8" s="416"/>
      <c r="O8" s="416">
        <v>1338145</v>
      </c>
      <c r="P8"/>
      <c r="Q8"/>
      <c r="R8"/>
      <c r="S8"/>
      <c r="T8"/>
      <c r="U8"/>
      <c r="V8"/>
      <c r="W8"/>
      <c r="X8"/>
      <c r="Y8"/>
      <c r="Z8"/>
      <c r="AA8"/>
      <c r="AB8"/>
      <c r="AC8"/>
    </row>
    <row r="9" spans="1:29">
      <c r="A9" s="310"/>
      <c r="B9" s="415" t="s">
        <v>9</v>
      </c>
      <c r="C9" s="416">
        <v>63010</v>
      </c>
      <c r="D9" s="416"/>
      <c r="E9" s="416">
        <v>10000</v>
      </c>
      <c r="F9" s="416">
        <v>160450</v>
      </c>
      <c r="G9" s="416">
        <v>384030</v>
      </c>
      <c r="H9" s="416">
        <v>71723</v>
      </c>
      <c r="I9" s="416">
        <v>6625000</v>
      </c>
      <c r="J9" s="416">
        <v>120000</v>
      </c>
      <c r="K9" s="416">
        <v>98100</v>
      </c>
      <c r="L9" s="416">
        <v>122800</v>
      </c>
      <c r="M9" s="416"/>
      <c r="N9" s="416"/>
      <c r="O9" s="416">
        <v>7655113</v>
      </c>
      <c r="P9"/>
      <c r="Q9"/>
      <c r="R9"/>
      <c r="S9"/>
      <c r="T9"/>
      <c r="U9"/>
      <c r="V9"/>
      <c r="W9"/>
      <c r="X9"/>
      <c r="Y9"/>
      <c r="Z9"/>
      <c r="AA9"/>
      <c r="AB9"/>
      <c r="AC9"/>
    </row>
    <row r="10" spans="1:29">
      <c r="A10" s="310"/>
      <c r="B10" s="415" t="s">
        <v>113</v>
      </c>
      <c r="C10" s="416"/>
      <c r="D10" s="416"/>
      <c r="E10" s="416"/>
      <c r="F10" s="416"/>
      <c r="G10" s="416">
        <v>235000</v>
      </c>
      <c r="H10" s="416"/>
      <c r="I10" s="416"/>
      <c r="J10" s="416"/>
      <c r="K10" s="416"/>
      <c r="L10" s="416"/>
      <c r="M10" s="416"/>
      <c r="N10" s="416"/>
      <c r="O10" s="416">
        <v>235000</v>
      </c>
      <c r="P10"/>
      <c r="Q10"/>
      <c r="R10"/>
      <c r="S10"/>
      <c r="T10"/>
      <c r="U10"/>
      <c r="V10"/>
      <c r="W10"/>
      <c r="X10"/>
      <c r="Y10"/>
      <c r="Z10"/>
      <c r="AA10"/>
      <c r="AB10"/>
      <c r="AC10"/>
    </row>
    <row r="11" spans="1:29">
      <c r="A11" s="310"/>
      <c r="B11" s="415" t="s">
        <v>108</v>
      </c>
      <c r="C11" s="416">
        <v>63010</v>
      </c>
      <c r="D11" s="416">
        <v>342000</v>
      </c>
      <c r="E11" s="416">
        <v>40000</v>
      </c>
      <c r="F11" s="416">
        <v>183350</v>
      </c>
      <c r="G11" s="416">
        <v>5871523.5</v>
      </c>
      <c r="H11" s="416">
        <v>71723</v>
      </c>
      <c r="I11" s="416">
        <v>6625000</v>
      </c>
      <c r="J11" s="416">
        <v>1080000</v>
      </c>
      <c r="K11" s="416">
        <v>98100</v>
      </c>
      <c r="L11" s="416">
        <v>1171900</v>
      </c>
      <c r="M11" s="416">
        <v>783000</v>
      </c>
      <c r="N11" s="416">
        <v>75100</v>
      </c>
      <c r="O11" s="416">
        <v>16404706.5</v>
      </c>
      <c r="P11"/>
      <c r="Q11"/>
      <c r="R11"/>
      <c r="S11"/>
      <c r="T11"/>
      <c r="U11"/>
      <c r="V11"/>
      <c r="W11"/>
      <c r="X11"/>
      <c r="Y11"/>
      <c r="Z11"/>
      <c r="AA11"/>
      <c r="AB11"/>
      <c r="AC11"/>
    </row>
    <row r="12" spans="1:29">
      <c r="A12" s="310"/>
      <c r="B12"/>
      <c r="C12"/>
      <c r="D12"/>
    </row>
    <row r="13" spans="1:29">
      <c r="A13" s="310"/>
      <c r="B13"/>
      <c r="C13"/>
      <c r="D13"/>
    </row>
    <row r="14" spans="1:29">
      <c r="A14" s="310"/>
      <c r="B14"/>
      <c r="C14"/>
      <c r="D14"/>
    </row>
    <row r="15" spans="1:29">
      <c r="A15" s="310"/>
      <c r="B15"/>
      <c r="C15"/>
      <c r="D15"/>
    </row>
    <row r="16" spans="1:29">
      <c r="A16" s="310"/>
      <c r="B16"/>
      <c r="C16"/>
      <c r="D16"/>
    </row>
    <row r="17" spans="1:4">
      <c r="A17" s="310"/>
      <c r="B17"/>
      <c r="C17"/>
      <c r="D17"/>
    </row>
    <row r="18" spans="1:4">
      <c r="A18" s="310"/>
      <c r="B18"/>
      <c r="C18"/>
      <c r="D18"/>
    </row>
    <row r="19" spans="1:4">
      <c r="A19" s="310"/>
      <c r="B19"/>
      <c r="C19"/>
      <c r="D19"/>
    </row>
    <row r="20" spans="1:4">
      <c r="A20" s="310"/>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75"/>
    <col min="17" max="17" width="11.19921875" customWidth="1"/>
    <col min="18" max="18" width="11.19921875" style="1"/>
  </cols>
  <sheetData>
    <row r="1" spans="1:29">
      <c r="H1" s="493" t="s">
        <v>261</v>
      </c>
      <c r="I1" s="494"/>
      <c r="J1" s="494"/>
      <c r="K1" s="494"/>
      <c r="L1" s="494"/>
    </row>
    <row r="2" spans="1:29">
      <c r="A2" s="105"/>
      <c r="B2" s="105"/>
      <c r="C2" s="105"/>
      <c r="D2" s="105"/>
      <c r="E2" s="105"/>
      <c r="F2" s="105"/>
      <c r="G2" s="105"/>
      <c r="H2" s="105"/>
      <c r="I2" s="105"/>
      <c r="J2" s="105"/>
      <c r="K2" s="105"/>
      <c r="L2" s="105"/>
      <c r="M2" s="105"/>
      <c r="N2" s="105"/>
      <c r="O2" s="176"/>
      <c r="P2" s="105"/>
      <c r="Q2" s="105"/>
      <c r="R2" s="171"/>
      <c r="S2" s="105"/>
      <c r="T2" s="489" t="s">
        <v>161</v>
      </c>
      <c r="U2" s="489"/>
      <c r="V2" s="105"/>
      <c r="W2" s="105"/>
      <c r="X2" s="105"/>
      <c r="Y2" s="105" t="s">
        <v>162</v>
      </c>
      <c r="Z2" s="105"/>
      <c r="AA2" s="105"/>
      <c r="AB2" s="105"/>
      <c r="AC2" s="105"/>
    </row>
    <row r="3" spans="1:29" ht="30">
      <c r="A3" s="106" t="s">
        <v>163</v>
      </c>
      <c r="B3" s="107" t="s">
        <v>164</v>
      </c>
      <c r="C3" s="106" t="s">
        <v>165</v>
      </c>
      <c r="D3" s="106" t="s">
        <v>166</v>
      </c>
      <c r="E3" s="106" t="s">
        <v>167</v>
      </c>
      <c r="F3" s="106" t="s">
        <v>46</v>
      </c>
      <c r="G3" s="106" t="s">
        <v>168</v>
      </c>
      <c r="H3" s="106" t="s">
        <v>169</v>
      </c>
      <c r="I3" s="106" t="s">
        <v>170</v>
      </c>
      <c r="J3" s="106" t="s">
        <v>171</v>
      </c>
      <c r="K3" s="106" t="s">
        <v>172</v>
      </c>
      <c r="L3" s="108" t="s">
        <v>173</v>
      </c>
      <c r="M3" s="106" t="s">
        <v>174</v>
      </c>
      <c r="N3" s="106" t="s">
        <v>175</v>
      </c>
      <c r="O3" s="177" t="s">
        <v>239</v>
      </c>
      <c r="P3" s="106" t="s">
        <v>176</v>
      </c>
      <c r="Q3" s="106" t="s">
        <v>177</v>
      </c>
      <c r="R3" s="184" t="s">
        <v>178</v>
      </c>
      <c r="S3" s="109" t="s">
        <v>179</v>
      </c>
      <c r="T3" s="106" t="s">
        <v>180</v>
      </c>
      <c r="U3" s="106" t="s">
        <v>181</v>
      </c>
      <c r="V3" s="106" t="s">
        <v>36</v>
      </c>
      <c r="W3" s="106" t="s">
        <v>182</v>
      </c>
      <c r="X3" s="106" t="s">
        <v>183</v>
      </c>
      <c r="Y3" s="106" t="s">
        <v>184</v>
      </c>
      <c r="Z3" s="105"/>
      <c r="AA3" s="110"/>
      <c r="AB3" s="110"/>
      <c r="AC3" s="110"/>
    </row>
    <row r="4" spans="1:29">
      <c r="A4" s="111"/>
      <c r="B4" s="112"/>
      <c r="C4" s="111"/>
      <c r="D4" s="111"/>
      <c r="E4" s="111"/>
      <c r="F4" s="111"/>
      <c r="G4" s="111"/>
      <c r="H4" s="111"/>
      <c r="I4" s="113">
        <v>0.1</v>
      </c>
      <c r="J4" s="113">
        <v>0.01</v>
      </c>
      <c r="K4" s="111"/>
      <c r="L4" s="114"/>
      <c r="M4" s="111"/>
      <c r="N4" s="115">
        <v>4.2000000000000003E-2</v>
      </c>
      <c r="O4" s="178"/>
      <c r="P4" s="111"/>
      <c r="Q4" s="111"/>
      <c r="R4" s="185"/>
      <c r="S4" s="116"/>
      <c r="T4" s="117">
        <v>0.01</v>
      </c>
      <c r="U4" s="118">
        <v>1.4999999999999999E-2</v>
      </c>
      <c r="V4" s="119"/>
      <c r="W4" s="120">
        <v>0.1295</v>
      </c>
      <c r="X4" s="121"/>
      <c r="Y4" s="174"/>
      <c r="Z4" s="121"/>
      <c r="AA4" s="122"/>
      <c r="AB4" s="122"/>
      <c r="AC4" s="122"/>
    </row>
    <row r="5" spans="1:29" ht="15" customHeight="1">
      <c r="A5" s="105">
        <v>1</v>
      </c>
      <c r="B5" s="123" t="s">
        <v>185</v>
      </c>
      <c r="C5" s="124" t="s">
        <v>186</v>
      </c>
      <c r="D5" s="125" t="s">
        <v>187</v>
      </c>
      <c r="E5" s="124">
        <v>890000</v>
      </c>
      <c r="F5" s="124">
        <v>30000</v>
      </c>
      <c r="G5" s="124">
        <v>920000</v>
      </c>
      <c r="H5" s="124">
        <v>122294</v>
      </c>
      <c r="I5" s="173">
        <f>H5*I$4</f>
        <v>12229.400000000001</v>
      </c>
      <c r="J5" s="172">
        <f>J$4*G5</f>
        <v>9200</v>
      </c>
      <c r="K5" s="124">
        <v>12350</v>
      </c>
      <c r="L5" s="126">
        <v>2500</v>
      </c>
      <c r="M5" s="173">
        <f>SUM(H5:L5)</f>
        <v>158573.4</v>
      </c>
      <c r="N5" s="172">
        <f>750000*N$4</f>
        <v>31500.000000000004</v>
      </c>
      <c r="O5" s="193" t="e">
        <f>#REF!</f>
        <v>#REF!</v>
      </c>
      <c r="P5" s="172"/>
      <c r="Q5" s="111" t="e">
        <f>#REF!</f>
        <v>#REF!</v>
      </c>
      <c r="R5" s="186" t="e">
        <f>G5-M5-N5-O5+P5+Q5</f>
        <v>#REF!</v>
      </c>
      <c r="S5" s="130" t="s">
        <v>188</v>
      </c>
      <c r="T5" s="131">
        <v>0</v>
      </c>
      <c r="U5" s="131">
        <v>0</v>
      </c>
      <c r="V5" s="127">
        <v>0</v>
      </c>
      <c r="W5" s="124">
        <f>750000*7%+750000*4.2%+920000*1.75%</f>
        <v>100100.00000000001</v>
      </c>
      <c r="X5" s="183">
        <f>G5-L5-M5</f>
        <v>758926.6</v>
      </c>
      <c r="Y5" s="173">
        <f>G5+W5</f>
        <v>1020100</v>
      </c>
      <c r="Z5" s="127" t="e">
        <f>R5</f>
        <v>#REF!</v>
      </c>
      <c r="AA5" s="132"/>
      <c r="AB5" s="133"/>
      <c r="AC5" s="134"/>
    </row>
    <row r="6" spans="1:29" ht="15.75">
      <c r="A6" s="105">
        <v>2</v>
      </c>
      <c r="B6" s="123" t="s">
        <v>189</v>
      </c>
      <c r="C6" s="135" t="s">
        <v>190</v>
      </c>
      <c r="D6" s="136" t="s">
        <v>191</v>
      </c>
      <c r="E6" s="135">
        <v>333000</v>
      </c>
      <c r="F6" s="135">
        <v>30000</v>
      </c>
      <c r="G6" s="124">
        <v>363000</v>
      </c>
      <c r="H6" s="135">
        <v>21245</v>
      </c>
      <c r="I6" s="173">
        <f t="shared" ref="I6:I19" si="0">H6*I$4</f>
        <v>2124.5</v>
      </c>
      <c r="J6" s="172">
        <f t="shared" ref="J6:J19" si="1">J$4*G6</f>
        <v>3630</v>
      </c>
      <c r="K6" s="135">
        <v>4550</v>
      </c>
      <c r="L6" s="137">
        <v>2250</v>
      </c>
      <c r="M6" s="173">
        <f t="shared" ref="M6:M19" si="2">SUM(H6:L6)</f>
        <v>33799.5</v>
      </c>
      <c r="N6" s="172">
        <f>G6*N$4</f>
        <v>15246.000000000002</v>
      </c>
      <c r="O6" s="193" t="e">
        <f>#REF!</f>
        <v>#REF!</v>
      </c>
      <c r="P6" s="172"/>
      <c r="Q6" s="111" t="e">
        <f>#REF!</f>
        <v>#REF!</v>
      </c>
      <c r="R6" s="187" t="e">
        <f t="shared" ref="R6:R19" si="3">G6-M6-N6-O6+P6+Q6</f>
        <v>#REF!</v>
      </c>
      <c r="S6" s="138" t="s">
        <v>192</v>
      </c>
      <c r="T6" s="131">
        <v>0</v>
      </c>
      <c r="U6" s="131">
        <v>0</v>
      </c>
      <c r="V6" s="127">
        <v>0</v>
      </c>
      <c r="W6" s="124">
        <f>G6*W$4</f>
        <v>47008.5</v>
      </c>
      <c r="X6" s="183">
        <f t="shared" ref="X6:X19" si="4">G6-L6-M6</f>
        <v>326950.5</v>
      </c>
      <c r="Y6" s="173">
        <f t="shared" ref="Y6:Y19" si="5">G6+W6</f>
        <v>410008.5</v>
      </c>
      <c r="Z6" s="105"/>
      <c r="AA6" s="139"/>
      <c r="AB6" s="133"/>
      <c r="AC6" s="134"/>
    </row>
    <row r="7" spans="1:29" ht="15.75">
      <c r="A7" s="105">
        <v>3</v>
      </c>
      <c r="B7" s="123" t="s">
        <v>193</v>
      </c>
      <c r="C7" s="124" t="s">
        <v>194</v>
      </c>
      <c r="D7" s="140" t="s">
        <v>195</v>
      </c>
      <c r="E7" s="126">
        <v>480000</v>
      </c>
      <c r="F7" s="124">
        <v>30000</v>
      </c>
      <c r="G7" s="124">
        <v>510000</v>
      </c>
      <c r="H7" s="124">
        <v>39917</v>
      </c>
      <c r="I7" s="173">
        <f t="shared" si="0"/>
        <v>3991.7000000000003</v>
      </c>
      <c r="J7" s="172">
        <f t="shared" si="1"/>
        <v>5100</v>
      </c>
      <c r="K7" s="124">
        <v>7150</v>
      </c>
      <c r="L7" s="126">
        <v>2250</v>
      </c>
      <c r="M7" s="173">
        <f t="shared" si="2"/>
        <v>58408.7</v>
      </c>
      <c r="N7" s="172">
        <f t="shared" ref="N7:N19" si="6">G7*N$4</f>
        <v>21420</v>
      </c>
      <c r="O7" s="193" t="e">
        <f>#REF!</f>
        <v>#REF!</v>
      </c>
      <c r="P7" s="172"/>
      <c r="Q7" s="111" t="e">
        <f>#REF!</f>
        <v>#REF!</v>
      </c>
      <c r="R7" s="187" t="e">
        <f t="shared" si="3"/>
        <v>#REF!</v>
      </c>
      <c r="S7" s="138" t="s">
        <v>196</v>
      </c>
      <c r="T7" s="131">
        <v>0</v>
      </c>
      <c r="U7" s="131">
        <v>0</v>
      </c>
      <c r="V7" s="127">
        <v>0</v>
      </c>
      <c r="W7" s="124">
        <f t="shared" ref="W7:W19" si="7">G7*W$4</f>
        <v>66045</v>
      </c>
      <c r="X7" s="183">
        <f t="shared" si="4"/>
        <v>449341.3</v>
      </c>
      <c r="Y7" s="173">
        <f t="shared" si="5"/>
        <v>576045</v>
      </c>
      <c r="Z7" s="127" t="e">
        <f>+R5-677327</f>
        <v>#REF!</v>
      </c>
      <c r="AA7" s="132"/>
      <c r="AB7" s="133"/>
      <c r="AC7" s="134"/>
    </row>
    <row r="8" spans="1:29" ht="18">
      <c r="A8" s="105">
        <v>4</v>
      </c>
      <c r="B8" s="123" t="s">
        <v>197</v>
      </c>
      <c r="C8" s="126" t="s">
        <v>198</v>
      </c>
      <c r="D8" s="141" t="s">
        <v>199</v>
      </c>
      <c r="E8" s="126">
        <v>470000</v>
      </c>
      <c r="F8" s="126">
        <v>30000</v>
      </c>
      <c r="G8" s="124">
        <v>500000</v>
      </c>
      <c r="H8" s="126">
        <v>38417</v>
      </c>
      <c r="I8" s="173">
        <f t="shared" si="0"/>
        <v>3841.7000000000003</v>
      </c>
      <c r="J8" s="172">
        <f t="shared" si="1"/>
        <v>5000</v>
      </c>
      <c r="K8" s="126">
        <v>5850</v>
      </c>
      <c r="L8" s="126">
        <v>2250</v>
      </c>
      <c r="M8" s="173">
        <f t="shared" si="2"/>
        <v>55358.7</v>
      </c>
      <c r="N8" s="172">
        <f t="shared" si="6"/>
        <v>21000</v>
      </c>
      <c r="O8" s="193" t="e">
        <f>#REF!</f>
        <v>#REF!</v>
      </c>
      <c r="P8" s="172"/>
      <c r="Q8" s="111" t="e">
        <f>#REF!</f>
        <v>#REF!</v>
      </c>
      <c r="R8" s="186" t="e">
        <f t="shared" si="3"/>
        <v>#REF!</v>
      </c>
      <c r="S8" s="142" t="s">
        <v>200</v>
      </c>
      <c r="T8" s="131">
        <v>0</v>
      </c>
      <c r="U8" s="131">
        <v>0</v>
      </c>
      <c r="V8" s="127">
        <v>0</v>
      </c>
      <c r="W8" s="124">
        <f t="shared" si="7"/>
        <v>64750</v>
      </c>
      <c r="X8" s="183">
        <f t="shared" si="4"/>
        <v>442391.3</v>
      </c>
      <c r="Y8" s="173">
        <f t="shared" si="5"/>
        <v>564750</v>
      </c>
      <c r="Z8" s="105"/>
      <c r="AA8" s="139"/>
      <c r="AB8" s="133"/>
      <c r="AC8" s="134"/>
    </row>
    <row r="9" spans="1:29" ht="15.75">
      <c r="A9" s="105">
        <v>5</v>
      </c>
      <c r="B9" s="123" t="s">
        <v>201</v>
      </c>
      <c r="C9" s="135" t="s">
        <v>202</v>
      </c>
      <c r="D9" s="136" t="s">
        <v>203</v>
      </c>
      <c r="E9" s="135">
        <v>300000</v>
      </c>
      <c r="F9" s="135">
        <v>30000</v>
      </c>
      <c r="G9" s="124">
        <v>330000</v>
      </c>
      <c r="H9" s="135">
        <v>17988</v>
      </c>
      <c r="I9" s="173">
        <f t="shared" si="0"/>
        <v>1798.8000000000002</v>
      </c>
      <c r="J9" s="172">
        <f t="shared" si="1"/>
        <v>3300</v>
      </c>
      <c r="K9" s="135">
        <v>4550</v>
      </c>
      <c r="L9" s="137">
        <v>2250</v>
      </c>
      <c r="M9" s="173">
        <f t="shared" si="2"/>
        <v>29886.799999999999</v>
      </c>
      <c r="N9" s="172">
        <f t="shared" si="6"/>
        <v>13860</v>
      </c>
      <c r="O9" s="193" t="e">
        <f>#REF!</f>
        <v>#REF!</v>
      </c>
      <c r="P9" s="172"/>
      <c r="Q9" s="111" t="e">
        <f>#REF!</f>
        <v>#REF!</v>
      </c>
      <c r="R9" s="186" t="e">
        <f t="shared" si="3"/>
        <v>#REF!</v>
      </c>
      <c r="S9" s="142" t="s">
        <v>204</v>
      </c>
      <c r="T9" s="131">
        <v>0</v>
      </c>
      <c r="U9" s="131">
        <v>0</v>
      </c>
      <c r="V9" s="127">
        <v>0</v>
      </c>
      <c r="W9" s="124">
        <f t="shared" si="7"/>
        <v>42735</v>
      </c>
      <c r="X9" s="183">
        <f t="shared" si="4"/>
        <v>297863.2</v>
      </c>
      <c r="Y9" s="173">
        <f t="shared" si="5"/>
        <v>372735</v>
      </c>
      <c r="Z9" s="105"/>
      <c r="AA9" s="132"/>
      <c r="AB9" s="133"/>
      <c r="AC9" s="134"/>
    </row>
    <row r="10" spans="1:29" ht="18">
      <c r="A10" s="105">
        <v>6</v>
      </c>
      <c r="B10" s="123" t="s">
        <v>205</v>
      </c>
      <c r="C10" s="124" t="s">
        <v>206</v>
      </c>
      <c r="D10" s="125" t="s">
        <v>207</v>
      </c>
      <c r="E10" s="124">
        <v>260000</v>
      </c>
      <c r="F10" s="124">
        <v>30000</v>
      </c>
      <c r="G10" s="124">
        <v>290000</v>
      </c>
      <c r="H10" s="124">
        <v>14915</v>
      </c>
      <c r="I10" s="173">
        <f t="shared" si="0"/>
        <v>1491.5</v>
      </c>
      <c r="J10" s="172">
        <f t="shared" si="1"/>
        <v>2900</v>
      </c>
      <c r="K10" s="124">
        <v>3250</v>
      </c>
      <c r="L10" s="126">
        <v>2000</v>
      </c>
      <c r="M10" s="173">
        <f t="shared" si="2"/>
        <v>24556.5</v>
      </c>
      <c r="N10" s="172">
        <f t="shared" si="6"/>
        <v>12180</v>
      </c>
      <c r="O10" s="193" t="e">
        <f>#REF!</f>
        <v>#REF!</v>
      </c>
      <c r="P10" s="172"/>
      <c r="Q10" s="111" t="e">
        <f>#REF!</f>
        <v>#REF!</v>
      </c>
      <c r="R10" s="186" t="e">
        <f t="shared" si="3"/>
        <v>#REF!</v>
      </c>
      <c r="S10" s="138" t="s">
        <v>208</v>
      </c>
      <c r="T10" s="131">
        <v>0</v>
      </c>
      <c r="U10" s="131">
        <v>0</v>
      </c>
      <c r="V10" s="127">
        <v>0</v>
      </c>
      <c r="W10" s="124">
        <f t="shared" si="7"/>
        <v>37555</v>
      </c>
      <c r="X10" s="183">
        <f t="shared" si="4"/>
        <v>263443.5</v>
      </c>
      <c r="Y10" s="173">
        <f t="shared" si="5"/>
        <v>327555</v>
      </c>
      <c r="Z10" s="105"/>
      <c r="AA10" s="139"/>
      <c r="AB10" s="133"/>
      <c r="AC10" s="134"/>
    </row>
    <row r="11" spans="1:29" ht="15.75">
      <c r="A11" s="105">
        <v>7</v>
      </c>
      <c r="B11" s="123" t="s">
        <v>209</v>
      </c>
      <c r="C11" s="124" t="s">
        <v>210</v>
      </c>
      <c r="D11" s="125" t="s">
        <v>211</v>
      </c>
      <c r="E11" s="126">
        <v>310000</v>
      </c>
      <c r="F11" s="124">
        <v>30000</v>
      </c>
      <c r="G11" s="124">
        <v>340000</v>
      </c>
      <c r="H11" s="124">
        <v>18974</v>
      </c>
      <c r="I11" s="173">
        <f t="shared" si="0"/>
        <v>1897.4</v>
      </c>
      <c r="J11" s="172">
        <f t="shared" si="1"/>
        <v>3400</v>
      </c>
      <c r="K11" s="124">
        <v>4550</v>
      </c>
      <c r="L11" s="126">
        <v>2250</v>
      </c>
      <c r="M11" s="173">
        <f t="shared" si="2"/>
        <v>31071.4</v>
      </c>
      <c r="N11" s="172">
        <f t="shared" si="6"/>
        <v>14280</v>
      </c>
      <c r="O11" s="193" t="e">
        <f>#REF!</f>
        <v>#REF!</v>
      </c>
      <c r="P11" s="172"/>
      <c r="Q11" s="111" t="e">
        <f>#REF!</f>
        <v>#REF!</v>
      </c>
      <c r="R11" s="186" t="e">
        <f t="shared" si="3"/>
        <v>#REF!</v>
      </c>
      <c r="S11" s="142" t="s">
        <v>212</v>
      </c>
      <c r="T11" s="131">
        <v>0</v>
      </c>
      <c r="U11" s="131">
        <v>0</v>
      </c>
      <c r="V11" s="127">
        <v>0</v>
      </c>
      <c r="W11" s="124">
        <f t="shared" si="7"/>
        <v>44030</v>
      </c>
      <c r="X11" s="183">
        <f t="shared" si="4"/>
        <v>306678.59999999998</v>
      </c>
      <c r="Y11" s="173">
        <f t="shared" si="5"/>
        <v>384030</v>
      </c>
      <c r="Z11" s="105"/>
      <c r="AA11" s="139"/>
      <c r="AB11" s="133"/>
      <c r="AC11" s="134"/>
    </row>
    <row r="12" spans="1:29" ht="15.75">
      <c r="A12" s="105">
        <v>8</v>
      </c>
      <c r="B12" s="143" t="s">
        <v>213</v>
      </c>
      <c r="C12" s="124" t="s">
        <v>214</v>
      </c>
      <c r="D12" s="125" t="s">
        <v>215</v>
      </c>
      <c r="E12" s="126">
        <v>560000</v>
      </c>
      <c r="F12" s="124">
        <v>30000</v>
      </c>
      <c r="G12" s="126">
        <v>590000</v>
      </c>
      <c r="H12" s="124">
        <v>53167</v>
      </c>
      <c r="I12" s="173">
        <f t="shared" si="0"/>
        <v>5316.7000000000007</v>
      </c>
      <c r="J12" s="172">
        <f t="shared" si="1"/>
        <v>5900</v>
      </c>
      <c r="K12" s="124">
        <v>7150</v>
      </c>
      <c r="L12" s="126">
        <v>2500</v>
      </c>
      <c r="M12" s="173">
        <f t="shared" si="2"/>
        <v>74033.7</v>
      </c>
      <c r="N12" s="172">
        <f t="shared" si="6"/>
        <v>24780</v>
      </c>
      <c r="O12" s="193" t="e">
        <f>#REF!</f>
        <v>#REF!</v>
      </c>
      <c r="P12" s="144"/>
      <c r="Q12" s="111" t="e">
        <f>#REF!</f>
        <v>#REF!</v>
      </c>
      <c r="R12" s="186" t="e">
        <f t="shared" si="3"/>
        <v>#REF!</v>
      </c>
      <c r="S12" s="142" t="s">
        <v>204</v>
      </c>
      <c r="T12" s="124">
        <v>0</v>
      </c>
      <c r="U12" s="124">
        <v>0</v>
      </c>
      <c r="V12" s="127">
        <v>0</v>
      </c>
      <c r="W12" s="124">
        <f t="shared" si="7"/>
        <v>76405</v>
      </c>
      <c r="X12" s="183">
        <f t="shared" si="4"/>
        <v>513466.3</v>
      </c>
      <c r="Y12" s="173">
        <f t="shared" si="5"/>
        <v>666405</v>
      </c>
      <c r="Z12" s="145"/>
      <c r="AA12" s="132"/>
      <c r="AB12" s="133"/>
      <c r="AC12" s="134"/>
    </row>
    <row r="13" spans="1:29" ht="21">
      <c r="A13" s="105">
        <v>9</v>
      </c>
      <c r="B13" s="123" t="s">
        <v>216</v>
      </c>
      <c r="C13" s="124" t="s">
        <v>217</v>
      </c>
      <c r="D13" s="125" t="s">
        <v>218</v>
      </c>
      <c r="E13" s="124">
        <v>150000</v>
      </c>
      <c r="F13" s="124">
        <v>30000</v>
      </c>
      <c r="G13" s="124">
        <v>180000</v>
      </c>
      <c r="H13" s="147">
        <v>7677</v>
      </c>
      <c r="I13" s="173">
        <f t="shared" si="0"/>
        <v>767.7</v>
      </c>
      <c r="J13" s="172">
        <f t="shared" si="1"/>
        <v>1800</v>
      </c>
      <c r="K13" s="147">
        <v>1950</v>
      </c>
      <c r="L13" s="126">
        <v>1250</v>
      </c>
      <c r="M13" s="173">
        <f t="shared" si="2"/>
        <v>13444.7</v>
      </c>
      <c r="N13" s="172">
        <f t="shared" si="6"/>
        <v>7560.0000000000009</v>
      </c>
      <c r="O13" s="193" t="e">
        <f>#REF!</f>
        <v>#REF!</v>
      </c>
      <c r="P13" s="172"/>
      <c r="Q13" s="111" t="e">
        <f>#REF!</f>
        <v>#REF!</v>
      </c>
      <c r="R13" s="192" t="e">
        <f t="shared" si="3"/>
        <v>#REF!</v>
      </c>
      <c r="S13" s="142" t="s">
        <v>219</v>
      </c>
      <c r="T13" s="131">
        <v>0</v>
      </c>
      <c r="U13" s="131">
        <v>0</v>
      </c>
      <c r="V13" s="127">
        <v>0</v>
      </c>
      <c r="W13" s="124">
        <f t="shared" si="7"/>
        <v>23310</v>
      </c>
      <c r="X13" s="183">
        <f t="shared" si="4"/>
        <v>165305.29999999999</v>
      </c>
      <c r="Y13" s="173">
        <f t="shared" si="5"/>
        <v>203310</v>
      </c>
      <c r="Z13" s="105"/>
      <c r="AA13" s="132"/>
      <c r="AB13" s="133"/>
      <c r="AC13" s="134"/>
    </row>
    <row r="14" spans="1:29" ht="21">
      <c r="A14" s="105">
        <v>10</v>
      </c>
      <c r="B14" s="123" t="s">
        <v>220</v>
      </c>
      <c r="C14" s="124" t="s">
        <v>202</v>
      </c>
      <c r="D14" s="125" t="s">
        <v>221</v>
      </c>
      <c r="E14" s="126">
        <v>160000</v>
      </c>
      <c r="F14" s="124">
        <v>30000</v>
      </c>
      <c r="G14" s="124">
        <v>190000</v>
      </c>
      <c r="H14" s="147">
        <v>8335</v>
      </c>
      <c r="I14" s="173">
        <f t="shared" si="0"/>
        <v>833.5</v>
      </c>
      <c r="J14" s="172">
        <f t="shared" si="1"/>
        <v>1900</v>
      </c>
      <c r="K14" s="147">
        <v>1950</v>
      </c>
      <c r="L14" s="126">
        <v>1250</v>
      </c>
      <c r="M14" s="173">
        <f t="shared" si="2"/>
        <v>14268.5</v>
      </c>
      <c r="N14" s="172">
        <f t="shared" si="6"/>
        <v>7980.0000000000009</v>
      </c>
      <c r="O14" s="193" t="e">
        <f>#REF!</f>
        <v>#REF!</v>
      </c>
      <c r="P14" s="172"/>
      <c r="Q14" s="111" t="e">
        <f>#REF!</f>
        <v>#REF!</v>
      </c>
      <c r="R14" s="186" t="e">
        <f t="shared" si="3"/>
        <v>#REF!</v>
      </c>
      <c r="S14" s="130" t="s">
        <v>222</v>
      </c>
      <c r="T14" s="131">
        <v>0</v>
      </c>
      <c r="U14" s="131">
        <v>0</v>
      </c>
      <c r="V14" s="127">
        <v>0</v>
      </c>
      <c r="W14" s="124">
        <f t="shared" si="7"/>
        <v>24605</v>
      </c>
      <c r="X14" s="183">
        <f t="shared" si="4"/>
        <v>174481.5</v>
      </c>
      <c r="Y14" s="173">
        <f t="shared" si="5"/>
        <v>214605</v>
      </c>
      <c r="Z14" s="105"/>
      <c r="AA14" s="132"/>
      <c r="AB14" s="133"/>
      <c r="AC14" s="134"/>
    </row>
    <row r="15" spans="1:29" ht="21">
      <c r="A15" s="105">
        <v>11</v>
      </c>
      <c r="B15" s="123" t="s">
        <v>223</v>
      </c>
      <c r="C15" s="124" t="s">
        <v>217</v>
      </c>
      <c r="D15" s="125" t="s">
        <v>224</v>
      </c>
      <c r="E15" s="124">
        <v>260000</v>
      </c>
      <c r="F15" s="124">
        <v>30000</v>
      </c>
      <c r="G15" s="124">
        <v>290000</v>
      </c>
      <c r="H15" s="124">
        <v>14915</v>
      </c>
      <c r="I15" s="173">
        <f t="shared" si="0"/>
        <v>1491.5</v>
      </c>
      <c r="J15" s="172">
        <f t="shared" si="1"/>
        <v>2900</v>
      </c>
      <c r="K15" s="124">
        <v>3250</v>
      </c>
      <c r="L15" s="126">
        <v>2000</v>
      </c>
      <c r="M15" s="173">
        <f t="shared" si="2"/>
        <v>24556.5</v>
      </c>
      <c r="N15" s="172">
        <f t="shared" si="6"/>
        <v>12180</v>
      </c>
      <c r="O15" s="193" t="e">
        <f>#REF!</f>
        <v>#REF!</v>
      </c>
      <c r="P15" s="172"/>
      <c r="Q15" s="111" t="e">
        <f>#REF!</f>
        <v>#REF!</v>
      </c>
      <c r="R15" s="192" t="e">
        <f t="shared" si="3"/>
        <v>#REF!</v>
      </c>
      <c r="S15" s="142" t="s">
        <v>225</v>
      </c>
      <c r="T15" s="131">
        <v>0</v>
      </c>
      <c r="U15" s="131">
        <v>0</v>
      </c>
      <c r="V15" s="127">
        <v>0</v>
      </c>
      <c r="W15" s="124">
        <f t="shared" si="7"/>
        <v>37555</v>
      </c>
      <c r="X15" s="183">
        <f t="shared" si="4"/>
        <v>263443.5</v>
      </c>
      <c r="Y15" s="173">
        <f t="shared" si="5"/>
        <v>327555</v>
      </c>
      <c r="Z15" s="105"/>
      <c r="AA15" s="139"/>
      <c r="AB15" s="133"/>
      <c r="AC15" s="134"/>
    </row>
    <row r="16" spans="1:29" ht="21">
      <c r="A16" s="105">
        <v>12</v>
      </c>
      <c r="B16" s="123" t="s">
        <v>226</v>
      </c>
      <c r="C16" s="124" t="s">
        <v>227</v>
      </c>
      <c r="D16" s="125" t="s">
        <v>228</v>
      </c>
      <c r="E16" s="126">
        <v>120000</v>
      </c>
      <c r="F16" s="124">
        <v>30000</v>
      </c>
      <c r="G16" s="124">
        <v>150000</v>
      </c>
      <c r="H16" s="147">
        <v>5700</v>
      </c>
      <c r="I16" s="173">
        <f t="shared" si="0"/>
        <v>570</v>
      </c>
      <c r="J16" s="172">
        <f t="shared" si="1"/>
        <v>1500</v>
      </c>
      <c r="K16" s="147">
        <v>1950</v>
      </c>
      <c r="L16" s="126">
        <v>1000</v>
      </c>
      <c r="M16" s="173">
        <f t="shared" si="2"/>
        <v>10720</v>
      </c>
      <c r="N16" s="172">
        <f t="shared" si="6"/>
        <v>6300</v>
      </c>
      <c r="O16" s="193" t="e">
        <f>#REF!</f>
        <v>#REF!</v>
      </c>
      <c r="P16" s="172"/>
      <c r="Q16" s="111" t="e">
        <f>#REF!</f>
        <v>#REF!</v>
      </c>
      <c r="R16" s="186" t="e">
        <f t="shared" si="3"/>
        <v>#REF!</v>
      </c>
      <c r="S16" s="142" t="s">
        <v>229</v>
      </c>
      <c r="T16" s="131">
        <v>0</v>
      </c>
      <c r="U16" s="131">
        <v>0</v>
      </c>
      <c r="V16" s="127">
        <v>0</v>
      </c>
      <c r="W16" s="124">
        <f t="shared" si="7"/>
        <v>19425</v>
      </c>
      <c r="X16" s="183">
        <f t="shared" si="4"/>
        <v>138280</v>
      </c>
      <c r="Y16" s="173">
        <f t="shared" si="5"/>
        <v>169425</v>
      </c>
      <c r="Z16" s="105"/>
      <c r="AA16" s="110"/>
      <c r="AB16" s="110"/>
      <c r="AC16" s="110"/>
    </row>
    <row r="17" spans="1:29" ht="15.75">
      <c r="A17" s="105">
        <v>13</v>
      </c>
      <c r="B17" s="123" t="s">
        <v>241</v>
      </c>
      <c r="C17" s="124"/>
      <c r="D17" s="125"/>
      <c r="E17" s="126"/>
      <c r="F17" s="124"/>
      <c r="G17" s="124"/>
      <c r="H17" s="147"/>
      <c r="I17" s="173"/>
      <c r="J17" s="172"/>
      <c r="K17" s="147"/>
      <c r="L17" s="126"/>
      <c r="M17" s="173"/>
      <c r="N17" s="172">
        <f t="shared" si="6"/>
        <v>0</v>
      </c>
      <c r="O17" s="193" t="e">
        <f>#REF!</f>
        <v>#REF!</v>
      </c>
      <c r="P17" s="172"/>
      <c r="Q17" s="111" t="e">
        <f>#REF!</f>
        <v>#REF!</v>
      </c>
      <c r="R17" s="186" t="e">
        <f t="shared" si="3"/>
        <v>#REF!</v>
      </c>
      <c r="S17" s="181"/>
      <c r="T17" s="131"/>
      <c r="U17" s="131"/>
      <c r="V17" s="127"/>
      <c r="W17" s="124">
        <f t="shared" si="7"/>
        <v>0</v>
      </c>
      <c r="X17" s="183">
        <f t="shared" si="4"/>
        <v>0</v>
      </c>
      <c r="Y17" s="173">
        <f t="shared" si="5"/>
        <v>0</v>
      </c>
      <c r="Z17" s="105"/>
      <c r="AA17" s="110"/>
      <c r="AB17" s="110"/>
      <c r="AC17" s="110"/>
    </row>
    <row r="18" spans="1:29" ht="21">
      <c r="A18" s="105">
        <v>14</v>
      </c>
      <c r="B18" s="123" t="s">
        <v>240</v>
      </c>
      <c r="C18" s="124" t="s">
        <v>231</v>
      </c>
      <c r="D18" s="124"/>
      <c r="E18" s="125"/>
      <c r="F18" s="126"/>
      <c r="G18" s="124"/>
      <c r="H18" s="124"/>
      <c r="I18" s="173">
        <f t="shared" si="0"/>
        <v>0</v>
      </c>
      <c r="J18" s="172">
        <f t="shared" si="1"/>
        <v>0</v>
      </c>
      <c r="K18" s="172"/>
      <c r="L18" s="147"/>
      <c r="M18" s="173">
        <f t="shared" si="2"/>
        <v>0</v>
      </c>
      <c r="N18" s="172">
        <f t="shared" si="6"/>
        <v>0</v>
      </c>
      <c r="O18" s="193" t="e">
        <f>#REF!</f>
        <v>#REF!</v>
      </c>
      <c r="P18" s="172"/>
      <c r="Q18" s="111" t="e">
        <f>#REF!</f>
        <v>#REF!</v>
      </c>
      <c r="R18" s="186" t="e">
        <f t="shared" si="3"/>
        <v>#REF!</v>
      </c>
      <c r="S18" s="105"/>
      <c r="T18" s="131">
        <v>0</v>
      </c>
      <c r="U18" s="131">
        <v>0</v>
      </c>
      <c r="V18" s="127">
        <v>0</v>
      </c>
      <c r="W18" s="124">
        <f t="shared" si="7"/>
        <v>0</v>
      </c>
      <c r="X18" s="183">
        <f t="shared" si="4"/>
        <v>0</v>
      </c>
      <c r="Y18" s="173">
        <f t="shared" si="5"/>
        <v>0</v>
      </c>
      <c r="Z18" s="105"/>
      <c r="AA18" s="110"/>
      <c r="AB18" s="110"/>
      <c r="AC18" s="110"/>
    </row>
    <row r="19" spans="1:29">
      <c r="A19" s="105">
        <v>15</v>
      </c>
      <c r="B19" s="123" t="s">
        <v>242</v>
      </c>
      <c r="C19" s="124" t="s">
        <v>231</v>
      </c>
      <c r="D19" s="124"/>
      <c r="E19" s="125"/>
      <c r="F19" s="126"/>
      <c r="G19" s="124"/>
      <c r="H19" s="124"/>
      <c r="I19" s="173">
        <f t="shared" si="0"/>
        <v>0</v>
      </c>
      <c r="J19" s="172">
        <f t="shared" si="1"/>
        <v>0</v>
      </c>
      <c r="K19" s="172"/>
      <c r="L19" s="147"/>
      <c r="M19" s="173">
        <f t="shared" si="2"/>
        <v>0</v>
      </c>
      <c r="N19" s="172">
        <f t="shared" si="6"/>
        <v>0</v>
      </c>
      <c r="O19" s="193" t="e">
        <f>#REF!</f>
        <v>#REF!</v>
      </c>
      <c r="P19" s="172"/>
      <c r="Q19" s="111" t="e">
        <f>#REF!</f>
        <v>#REF!</v>
      </c>
      <c r="R19" s="186" t="e">
        <f t="shared" si="3"/>
        <v>#REF!</v>
      </c>
      <c r="S19" s="105"/>
      <c r="T19" s="131">
        <v>0</v>
      </c>
      <c r="U19" s="131">
        <v>0</v>
      </c>
      <c r="V19" s="127">
        <v>0</v>
      </c>
      <c r="W19" s="124">
        <f t="shared" si="7"/>
        <v>0</v>
      </c>
      <c r="X19" s="183">
        <f t="shared" si="4"/>
        <v>0</v>
      </c>
      <c r="Y19" s="173">
        <f t="shared" si="5"/>
        <v>0</v>
      </c>
      <c r="Z19" s="105"/>
      <c r="AA19" s="110"/>
      <c r="AB19" s="110"/>
      <c r="AC19" s="110"/>
    </row>
    <row r="20" spans="1:29">
      <c r="A20" s="105"/>
      <c r="B20" s="148">
        <v>0</v>
      </c>
      <c r="C20" s="148">
        <v>0</v>
      </c>
      <c r="D20" s="148">
        <v>0</v>
      </c>
      <c r="E20" s="148">
        <v>4293000</v>
      </c>
      <c r="F20" s="148">
        <v>360000</v>
      </c>
      <c r="G20" s="148">
        <v>4653000</v>
      </c>
      <c r="H20" s="148">
        <v>363544</v>
      </c>
      <c r="I20" s="148">
        <v>36354.400000000001</v>
      </c>
      <c r="J20" s="148">
        <v>46530</v>
      </c>
      <c r="K20" s="148">
        <f>SUM(K5:K19)</f>
        <v>58500</v>
      </c>
      <c r="L20" s="148">
        <f t="shared" ref="L20:N20" si="8">SUM(L5:L19)</f>
        <v>23750</v>
      </c>
      <c r="M20" s="148">
        <f t="shared" si="8"/>
        <v>528678.40000000002</v>
      </c>
      <c r="N20" s="148">
        <f t="shared" si="8"/>
        <v>188286</v>
      </c>
      <c r="O20" s="194" t="e">
        <f>SUM(O5:O19)</f>
        <v>#REF!</v>
      </c>
      <c r="P20" s="129"/>
      <c r="Q20" s="148" t="e">
        <f>SUM(Q5:Q19)</f>
        <v>#REF!</v>
      </c>
      <c r="R20" s="188" t="e">
        <f>SUM(R5:R19)</f>
        <v>#REF!</v>
      </c>
      <c r="S20" s="148"/>
      <c r="T20" s="148">
        <f>SUM(T5:T19)</f>
        <v>0</v>
      </c>
      <c r="U20" s="148">
        <f t="shared" ref="U20:V20" si="9">SUM(U5:U19)</f>
        <v>0</v>
      </c>
      <c r="V20" s="148">
        <f t="shared" si="9"/>
        <v>0</v>
      </c>
      <c r="W20" s="148">
        <f>SUM(W5:W19)</f>
        <v>583523.5</v>
      </c>
      <c r="X20" s="148">
        <f>SUM(X5:X19)</f>
        <v>4100571.6</v>
      </c>
      <c r="Y20" s="148">
        <v>5236523.5</v>
      </c>
      <c r="Z20" s="105"/>
      <c r="AA20" s="110"/>
      <c r="AB20" s="110"/>
      <c r="AC20" s="149"/>
    </row>
    <row r="21" spans="1:29">
      <c r="R21" s="11"/>
      <c r="S21" s="104" t="e">
        <f>R5-'Data February'!E892</f>
        <v>#REF!</v>
      </c>
      <c r="W21" s="104"/>
    </row>
    <row r="22" spans="1:29">
      <c r="A22" s="105"/>
      <c r="B22" s="105"/>
      <c r="C22" s="105"/>
      <c r="D22" s="105"/>
      <c r="E22" s="105"/>
      <c r="F22" s="105"/>
      <c r="G22" s="105"/>
      <c r="H22" s="105"/>
      <c r="I22" s="105"/>
      <c r="J22" s="105"/>
      <c r="K22" s="127"/>
      <c r="L22" s="105"/>
      <c r="M22" s="105"/>
      <c r="N22" s="105"/>
      <c r="O22" s="176"/>
      <c r="P22" s="105"/>
      <c r="Q22" s="111"/>
      <c r="R22" s="171"/>
      <c r="S22" s="105"/>
      <c r="T22" s="105"/>
      <c r="U22" s="105"/>
      <c r="V22" s="105"/>
      <c r="W22" s="105"/>
      <c r="X22" s="105"/>
      <c r="Y22" s="105"/>
      <c r="Z22" s="105"/>
      <c r="AA22" s="105"/>
      <c r="AB22" s="105"/>
      <c r="AC22" s="105"/>
    </row>
    <row r="23" spans="1:29">
      <c r="A23" s="150"/>
      <c r="B23" s="151"/>
      <c r="C23" s="146"/>
      <c r="D23" s="151"/>
      <c r="E23" s="151"/>
      <c r="F23" s="146"/>
      <c r="G23" s="146"/>
      <c r="H23" s="146"/>
      <c r="I23" s="146"/>
      <c r="J23" s="146"/>
      <c r="K23" s="146"/>
      <c r="L23" s="152"/>
      <c r="M23" s="146"/>
      <c r="N23" s="146"/>
      <c r="O23" s="179"/>
      <c r="P23" s="146"/>
      <c r="Q23" s="152"/>
      <c r="R23" s="189"/>
      <c r="S23" s="146"/>
      <c r="T23" s="153"/>
      <c r="U23" s="146"/>
      <c r="V23" s="146"/>
      <c r="W23" s="146"/>
      <c r="X23" s="146"/>
      <c r="Y23" s="146"/>
      <c r="Z23" s="146"/>
      <c r="AA23" s="146"/>
      <c r="AB23" s="146"/>
      <c r="AC23" s="146"/>
    </row>
    <row r="24" spans="1:29">
      <c r="A24" s="150"/>
      <c r="B24" s="151"/>
      <c r="C24" s="146"/>
      <c r="D24" s="154">
        <v>0</v>
      </c>
      <c r="E24" s="151"/>
      <c r="F24" s="146"/>
      <c r="G24" s="146"/>
      <c r="H24" s="146"/>
      <c r="I24" s="146"/>
      <c r="J24" s="146"/>
      <c r="K24" s="146"/>
      <c r="L24" s="152"/>
      <c r="M24" s="146"/>
      <c r="N24" s="105"/>
      <c r="O24" s="176"/>
      <c r="P24" s="105"/>
      <c r="Q24" s="105"/>
      <c r="R24" s="189"/>
      <c r="S24" s="146" t="s">
        <v>232</v>
      </c>
      <c r="T24" s="153"/>
      <c r="U24" s="146"/>
      <c r="V24" s="146"/>
      <c r="W24" s="146"/>
      <c r="X24" s="146"/>
      <c r="Y24" s="146"/>
      <c r="Z24" s="146"/>
      <c r="AA24" s="146"/>
      <c r="AB24" s="146"/>
      <c r="AC24" s="146"/>
    </row>
    <row r="25" spans="1:29">
      <c r="A25" s="150"/>
      <c r="B25" s="151"/>
      <c r="C25" s="146"/>
      <c r="D25" s="154">
        <v>0</v>
      </c>
      <c r="E25" s="151"/>
      <c r="F25" s="146"/>
      <c r="G25" s="146"/>
      <c r="H25" s="146"/>
      <c r="I25" s="146"/>
      <c r="J25" s="146"/>
      <c r="K25" s="146"/>
      <c r="L25" s="152"/>
      <c r="M25" s="146"/>
      <c r="N25" s="105"/>
      <c r="O25" s="176"/>
      <c r="P25" s="105"/>
      <c r="Q25" s="105"/>
      <c r="R25" s="189"/>
      <c r="S25" s="146"/>
      <c r="T25" s="146"/>
      <c r="U25" s="146"/>
      <c r="V25" s="146"/>
      <c r="W25" s="146"/>
      <c r="X25" s="146"/>
      <c r="Y25" s="146"/>
      <c r="Z25" s="146"/>
      <c r="AA25" s="146"/>
      <c r="AB25" s="146"/>
      <c r="AC25" s="146"/>
    </row>
    <row r="26" spans="1:29">
      <c r="A26" s="150"/>
      <c r="B26" s="151"/>
      <c r="C26" s="150"/>
      <c r="D26" s="154">
        <v>0</v>
      </c>
      <c r="E26" s="155"/>
      <c r="F26" s="150"/>
      <c r="G26" s="146"/>
      <c r="H26" s="146"/>
      <c r="I26" s="156"/>
      <c r="J26" s="146"/>
      <c r="K26" s="146"/>
      <c r="L26" s="152"/>
      <c r="M26" s="146"/>
      <c r="N26" s="105"/>
      <c r="O26" s="176"/>
      <c r="P26" s="105"/>
      <c r="Q26" s="105"/>
      <c r="R26" s="189"/>
      <c r="S26" s="146"/>
      <c r="T26" s="146"/>
      <c r="U26" s="146"/>
      <c r="V26" s="146"/>
      <c r="W26" s="146"/>
      <c r="X26" s="146"/>
      <c r="Y26" s="146"/>
      <c r="Z26" s="146"/>
      <c r="AA26" s="146"/>
      <c r="AB26" s="146"/>
      <c r="AC26" s="146"/>
    </row>
    <row r="27" spans="1:29">
      <c r="A27" s="150"/>
      <c r="B27" s="151"/>
      <c r="C27" s="146"/>
      <c r="D27" s="154"/>
      <c r="E27" s="155"/>
      <c r="F27" s="146"/>
      <c r="G27" s="146"/>
      <c r="H27" s="146"/>
      <c r="I27" s="156"/>
      <c r="J27" s="156"/>
      <c r="K27" s="156"/>
      <c r="L27" s="152"/>
      <c r="M27" s="146"/>
      <c r="N27" s="105"/>
      <c r="O27" s="176"/>
      <c r="P27" s="105"/>
      <c r="Q27" s="105"/>
      <c r="R27" s="189"/>
      <c r="S27" s="146"/>
      <c r="T27" s="146"/>
      <c r="U27" s="146"/>
      <c r="V27" s="146"/>
      <c r="W27" s="146"/>
      <c r="X27" s="146"/>
      <c r="Y27" s="146"/>
      <c r="Z27" s="146"/>
      <c r="AA27" s="146"/>
      <c r="AB27" s="146"/>
      <c r="AC27" s="146"/>
    </row>
    <row r="28" spans="1:29">
      <c r="A28" s="150"/>
      <c r="B28" s="151"/>
      <c r="C28" s="146"/>
      <c r="D28" s="154"/>
      <c r="E28" s="155"/>
      <c r="F28" s="146"/>
      <c r="G28" s="146"/>
      <c r="H28" s="146"/>
      <c r="I28" s="156" t="s">
        <v>233</v>
      </c>
      <c r="J28" s="146"/>
      <c r="K28" s="146"/>
      <c r="L28" s="152"/>
      <c r="M28" s="146"/>
      <c r="N28" s="105"/>
      <c r="O28" s="176"/>
      <c r="P28" s="105"/>
      <c r="Q28" s="121"/>
      <c r="R28" s="235"/>
      <c r="S28" s="146"/>
      <c r="T28" s="146"/>
      <c r="U28" s="146"/>
      <c r="V28" s="146"/>
      <c r="W28" s="146"/>
      <c r="X28" s="146"/>
      <c r="Y28" s="146"/>
      <c r="Z28" s="146"/>
      <c r="AA28" s="146"/>
      <c r="AB28" s="146"/>
      <c r="AC28" s="146"/>
    </row>
    <row r="29" spans="1:29">
      <c r="A29" s="150"/>
      <c r="B29" s="151"/>
      <c r="C29" s="146"/>
      <c r="D29" s="151"/>
      <c r="E29" s="155"/>
      <c r="F29" s="146"/>
      <c r="G29" s="146"/>
      <c r="H29" s="146"/>
      <c r="I29" s="146"/>
      <c r="J29" s="146"/>
      <c r="K29" s="146"/>
      <c r="L29" s="152"/>
      <c r="M29" s="146"/>
      <c r="N29" s="105"/>
      <c r="O29" s="176"/>
      <c r="P29" s="105"/>
      <c r="Q29" s="121"/>
      <c r="R29" s="235"/>
      <c r="S29" s="146"/>
      <c r="T29" s="150"/>
      <c r="U29" s="146"/>
      <c r="V29" s="146"/>
      <c r="W29" s="146"/>
      <c r="X29" s="146"/>
      <c r="Y29" s="146"/>
      <c r="Z29" s="146"/>
      <c r="AA29" s="146"/>
      <c r="AB29" s="146"/>
      <c r="AC29" s="146"/>
    </row>
    <row r="30" spans="1:29">
      <c r="A30" s="150"/>
      <c r="B30" s="146"/>
      <c r="C30" s="146"/>
      <c r="D30" s="146"/>
      <c r="E30" s="146"/>
      <c r="F30" s="146"/>
      <c r="G30" s="146"/>
      <c r="H30" s="146"/>
      <c r="I30" s="146"/>
      <c r="J30" s="146"/>
      <c r="K30" s="146"/>
      <c r="L30" s="152"/>
      <c r="M30" s="146"/>
      <c r="N30" s="105"/>
      <c r="O30" s="176"/>
      <c r="P30" s="105"/>
      <c r="Q30" s="121"/>
      <c r="R30" s="235"/>
      <c r="S30" s="146"/>
      <c r="T30" s="157"/>
      <c r="U30" s="146"/>
      <c r="V30" s="146"/>
      <c r="W30" s="146"/>
      <c r="X30" s="146"/>
      <c r="Y30" s="146"/>
      <c r="Z30" s="146"/>
      <c r="AA30" s="158"/>
      <c r="AB30" s="146"/>
      <c r="AC30" s="146"/>
    </row>
    <row r="31" spans="1:29">
      <c r="A31" s="150"/>
      <c r="B31" s="146"/>
      <c r="C31" s="146"/>
      <c r="D31" s="146"/>
      <c r="E31" s="146"/>
      <c r="F31" s="146"/>
      <c r="G31" s="146"/>
      <c r="H31" s="146"/>
      <c r="I31" s="146"/>
      <c r="J31" s="146"/>
      <c r="K31" s="146"/>
      <c r="L31" s="152"/>
      <c r="M31" s="146"/>
      <c r="N31" s="105"/>
      <c r="O31" s="176"/>
      <c r="P31" s="105"/>
      <c r="Q31" s="121"/>
      <c r="R31" s="235"/>
      <c r="S31" s="146"/>
      <c r="T31" s="157"/>
      <c r="U31" s="146"/>
      <c r="V31" s="146"/>
      <c r="W31" s="146"/>
      <c r="X31" s="146"/>
      <c r="Y31" s="146"/>
      <c r="Z31" s="146"/>
      <c r="AA31" s="158"/>
      <c r="AB31" s="146"/>
      <c r="AC31" s="146"/>
    </row>
    <row r="32" spans="1:29">
      <c r="A32" s="150"/>
      <c r="B32" s="146"/>
      <c r="C32" s="146"/>
      <c r="D32" s="146"/>
      <c r="E32" s="146"/>
      <c r="F32" s="146"/>
      <c r="G32" s="146"/>
      <c r="H32" s="146"/>
      <c r="I32" s="146"/>
      <c r="J32" s="146"/>
      <c r="K32" s="146"/>
      <c r="L32" s="152"/>
      <c r="M32" s="146"/>
      <c r="N32" s="105"/>
      <c r="O32" s="176"/>
      <c r="P32" s="105"/>
      <c r="Q32" s="121"/>
      <c r="R32" s="235"/>
      <c r="S32" s="146"/>
      <c r="T32" s="157"/>
      <c r="U32" s="146"/>
      <c r="V32" s="146"/>
      <c r="W32" s="146"/>
      <c r="X32" s="146"/>
      <c r="Y32" s="146"/>
      <c r="Z32" s="146"/>
      <c r="AA32" s="158"/>
      <c r="AB32" s="146"/>
      <c r="AC32" s="146"/>
    </row>
    <row r="33" spans="1:29">
      <c r="A33" s="150"/>
      <c r="B33" s="146"/>
      <c r="C33" s="146"/>
      <c r="D33" s="146"/>
      <c r="E33" s="146"/>
      <c r="F33" s="146"/>
      <c r="G33" s="146"/>
      <c r="H33" s="146"/>
      <c r="I33" s="146"/>
      <c r="J33" s="146"/>
      <c r="K33" s="146"/>
      <c r="L33" s="152"/>
      <c r="M33" s="146"/>
      <c r="N33" s="105"/>
      <c r="O33" s="176"/>
      <c r="P33" s="105"/>
      <c r="Q33" s="121"/>
      <c r="R33" s="235"/>
      <c r="S33" s="146"/>
      <c r="T33" s="157"/>
      <c r="U33" s="146"/>
      <c r="V33" s="146"/>
      <c r="W33" s="146"/>
      <c r="X33" s="146"/>
      <c r="Y33" s="146"/>
      <c r="Z33" s="146"/>
      <c r="AA33" s="158"/>
      <c r="AB33" s="146"/>
      <c r="AC33" s="146"/>
    </row>
    <row r="34" spans="1:29">
      <c r="A34" s="150"/>
      <c r="B34" s="146"/>
      <c r="C34" s="146"/>
      <c r="D34" s="146"/>
      <c r="E34" s="146"/>
      <c r="F34" s="146"/>
      <c r="G34" s="146"/>
      <c r="H34" s="146"/>
      <c r="I34" s="146"/>
      <c r="J34" s="146"/>
      <c r="K34" s="146"/>
      <c r="L34" s="152"/>
      <c r="M34" s="146"/>
      <c r="N34" s="105"/>
      <c r="O34" s="176"/>
      <c r="P34" s="105"/>
      <c r="Q34" s="121"/>
      <c r="R34" s="235"/>
      <c r="S34" s="146"/>
      <c r="T34" s="157"/>
      <c r="U34" s="146"/>
      <c r="V34" s="146"/>
      <c r="W34" s="146"/>
      <c r="X34" s="146"/>
      <c r="Y34" s="146"/>
      <c r="Z34" s="146"/>
      <c r="AA34" s="158"/>
    </row>
    <row r="35" spans="1:29">
      <c r="Q35" s="238"/>
      <c r="R35" s="11"/>
    </row>
    <row r="36" spans="1:29">
      <c r="A36" s="105"/>
      <c r="B36" s="105"/>
      <c r="C36" s="105" t="s">
        <v>234</v>
      </c>
      <c r="D36" s="105" t="s">
        <v>235</v>
      </c>
      <c r="E36" s="105"/>
      <c r="F36" s="105"/>
      <c r="G36" s="105"/>
      <c r="H36" s="105"/>
      <c r="I36" s="105"/>
      <c r="J36" s="105"/>
      <c r="K36" s="105"/>
      <c r="L36" s="105"/>
      <c r="M36" s="105"/>
      <c r="N36" s="105"/>
      <c r="O36" s="176"/>
      <c r="P36" s="105"/>
      <c r="Q36" s="121"/>
      <c r="R36" s="236"/>
      <c r="S36" s="105"/>
      <c r="T36" s="105"/>
      <c r="U36" s="105"/>
      <c r="V36" s="105"/>
      <c r="W36" s="105"/>
      <c r="X36" s="105"/>
      <c r="Y36" s="105"/>
      <c r="Z36" s="105"/>
      <c r="AA36" s="105"/>
    </row>
    <row r="37" spans="1:29" ht="30">
      <c r="A37" s="159"/>
      <c r="B37" s="160" t="s">
        <v>185</v>
      </c>
      <c r="C37" s="161">
        <f>N5+W5</f>
        <v>131600.00000000003</v>
      </c>
      <c r="D37" s="161">
        <f>M5</f>
        <v>158573.4</v>
      </c>
      <c r="E37" s="490" t="s">
        <v>236</v>
      </c>
      <c r="F37" s="159"/>
      <c r="G37" s="159"/>
      <c r="H37" s="159"/>
      <c r="I37" s="159"/>
      <c r="J37" s="159"/>
      <c r="K37" s="159"/>
      <c r="L37" s="159"/>
      <c r="M37" s="159"/>
      <c r="N37" s="159"/>
      <c r="O37" s="176"/>
      <c r="P37" s="159"/>
      <c r="Q37" s="239"/>
      <c r="R37" s="190"/>
      <c r="S37" s="159"/>
      <c r="T37" s="159"/>
      <c r="U37" s="159"/>
      <c r="V37" s="159"/>
      <c r="W37" s="159"/>
      <c r="X37" s="159"/>
      <c r="Y37" s="159"/>
      <c r="Z37" s="159"/>
      <c r="AA37" s="159"/>
    </row>
    <row r="38" spans="1:29" ht="18" customHeight="1">
      <c r="A38" s="159"/>
      <c r="B38" s="160" t="s">
        <v>189</v>
      </c>
      <c r="C38" s="161">
        <f>N6+W6</f>
        <v>62254.5</v>
      </c>
      <c r="D38" s="161">
        <f>M6</f>
        <v>33799.5</v>
      </c>
      <c r="E38" s="490"/>
      <c r="F38" s="161">
        <f>SUM(C37:C38)</f>
        <v>193854.50000000003</v>
      </c>
      <c r="G38" s="161">
        <f>SUM(D37:D38)</f>
        <v>192372.9</v>
      </c>
      <c r="H38" s="159"/>
      <c r="I38" s="159"/>
      <c r="J38" s="159"/>
      <c r="K38" s="159"/>
      <c r="L38" s="159"/>
      <c r="M38" s="159"/>
      <c r="N38" s="159"/>
      <c r="O38" s="176"/>
      <c r="P38" s="159"/>
      <c r="Q38" s="239"/>
      <c r="R38" s="190"/>
      <c r="S38" s="159"/>
      <c r="T38" s="159"/>
      <c r="U38" s="159"/>
      <c r="V38" s="159"/>
      <c r="W38" s="159"/>
      <c r="X38" s="159"/>
      <c r="Y38" s="159"/>
      <c r="Z38" s="159"/>
      <c r="AA38" s="159"/>
    </row>
    <row r="39" spans="1:29" ht="18" customHeight="1">
      <c r="A39" s="162"/>
      <c r="B39" s="163" t="s">
        <v>193</v>
      </c>
      <c r="C39" s="161">
        <f>N7+W7</f>
        <v>87465</v>
      </c>
      <c r="D39" s="161">
        <f>M7</f>
        <v>58408.7</v>
      </c>
      <c r="E39" s="162" t="s">
        <v>237</v>
      </c>
      <c r="F39" s="164">
        <f>C39</f>
        <v>87465</v>
      </c>
      <c r="G39" s="164">
        <f>D39</f>
        <v>58408.7</v>
      </c>
      <c r="H39" s="162"/>
      <c r="I39" s="162"/>
      <c r="J39" s="162"/>
      <c r="K39" s="162"/>
      <c r="L39" s="162"/>
      <c r="M39" s="162"/>
      <c r="N39" s="162"/>
      <c r="O39" s="176"/>
      <c r="P39" s="162"/>
      <c r="Q39" s="240"/>
      <c r="R39" s="237"/>
      <c r="S39" s="162"/>
      <c r="T39" s="162"/>
      <c r="U39" s="162"/>
      <c r="V39" s="162"/>
      <c r="W39" s="162"/>
      <c r="X39" s="162"/>
      <c r="Y39" s="162"/>
      <c r="Z39" s="162"/>
      <c r="AA39" s="162"/>
    </row>
    <row r="40" spans="1:29" ht="30" customHeight="1">
      <c r="A40" s="128"/>
      <c r="B40" s="165" t="s">
        <v>197</v>
      </c>
      <c r="C40" s="166">
        <v>85750</v>
      </c>
      <c r="D40" s="161">
        <f>M8</f>
        <v>55358.7</v>
      </c>
      <c r="E40" s="491" t="s">
        <v>238</v>
      </c>
      <c r="F40" s="105"/>
      <c r="G40" s="105"/>
      <c r="H40" s="105"/>
      <c r="I40" s="105"/>
      <c r="J40" s="105"/>
      <c r="K40" s="105"/>
      <c r="L40" s="105"/>
      <c r="M40" s="105"/>
      <c r="N40" s="105"/>
      <c r="O40" s="176"/>
      <c r="P40" s="105"/>
      <c r="Q40" s="236"/>
      <c r="R40" s="236"/>
      <c r="S40" s="105"/>
      <c r="T40" s="105"/>
      <c r="U40" s="105"/>
      <c r="V40" s="105"/>
      <c r="W40" s="105"/>
      <c r="X40" s="105"/>
      <c r="Y40" s="105"/>
      <c r="Z40" s="105"/>
      <c r="AA40" s="105"/>
    </row>
    <row r="41" spans="1:29" ht="30.75" customHeight="1">
      <c r="A41" s="128"/>
      <c r="B41" s="165" t="s">
        <v>201</v>
      </c>
      <c r="C41" s="166">
        <v>56595</v>
      </c>
      <c r="D41" s="161">
        <f>M9</f>
        <v>29886.799999999999</v>
      </c>
      <c r="E41" s="491"/>
      <c r="F41" s="105"/>
      <c r="G41" s="105"/>
      <c r="H41" s="105"/>
      <c r="I41" s="105"/>
      <c r="J41" s="105"/>
      <c r="K41" s="105"/>
      <c r="L41" s="105"/>
      <c r="M41" s="105"/>
      <c r="N41" s="105"/>
      <c r="O41" s="176"/>
      <c r="P41" s="105"/>
      <c r="Q41" s="105"/>
      <c r="R41" s="171"/>
      <c r="S41" s="105"/>
      <c r="T41" s="105"/>
      <c r="U41" s="105"/>
      <c r="V41" s="105"/>
      <c r="W41" s="105"/>
      <c r="X41" s="105"/>
      <c r="Y41" s="105"/>
      <c r="Z41" s="105"/>
      <c r="AA41" s="105"/>
    </row>
    <row r="42" spans="1:29" ht="32.25" customHeight="1">
      <c r="A42" s="128"/>
      <c r="B42" s="165" t="s">
        <v>220</v>
      </c>
      <c r="C42" s="166">
        <v>32585</v>
      </c>
      <c r="D42" s="166">
        <f>M14</f>
        <v>14268.5</v>
      </c>
      <c r="E42" s="491"/>
      <c r="F42" s="127">
        <f>SUM(C40:C43)</f>
        <v>174930</v>
      </c>
      <c r="G42" s="127">
        <f>SUM(D40:D43)</f>
        <v>99514</v>
      </c>
      <c r="H42" s="105"/>
      <c r="I42" s="105"/>
      <c r="J42" s="105"/>
      <c r="K42" s="105"/>
      <c r="L42" s="105"/>
      <c r="M42" s="105"/>
      <c r="N42" s="105"/>
      <c r="O42" s="176"/>
      <c r="P42" s="105"/>
      <c r="Q42" s="105"/>
      <c r="R42" s="171"/>
      <c r="S42" s="105"/>
      <c r="T42" s="105"/>
      <c r="U42" s="105"/>
      <c r="V42" s="105"/>
      <c r="W42" s="105"/>
      <c r="X42" s="105"/>
      <c r="Y42" s="105"/>
      <c r="Z42" s="105"/>
      <c r="AA42" s="105"/>
    </row>
    <row r="43" spans="1:29" ht="45" customHeight="1">
      <c r="A43" s="128"/>
      <c r="B43" s="165" t="s">
        <v>230</v>
      </c>
      <c r="C43" s="166">
        <v>0</v>
      </c>
      <c r="D43" s="166">
        <f>M18</f>
        <v>0</v>
      </c>
      <c r="E43" s="491"/>
      <c r="F43" s="105"/>
      <c r="G43" s="105"/>
      <c r="H43" s="105"/>
      <c r="I43" s="105"/>
      <c r="J43" s="105"/>
      <c r="K43" s="105"/>
      <c r="L43" s="105"/>
      <c r="M43" s="105"/>
      <c r="N43" s="105"/>
      <c r="O43" s="176"/>
      <c r="P43" s="105"/>
      <c r="Q43" s="105"/>
      <c r="R43" s="171"/>
      <c r="S43" s="105"/>
      <c r="T43" s="105"/>
      <c r="U43" s="105"/>
      <c r="V43" s="105"/>
      <c r="W43" s="105"/>
      <c r="X43" s="105"/>
      <c r="Y43" s="105"/>
      <c r="Z43" s="105"/>
      <c r="AA43" s="105"/>
    </row>
    <row r="44" spans="1:29" ht="30" customHeight="1">
      <c r="A44" s="167"/>
      <c r="B44" s="168" t="s">
        <v>209</v>
      </c>
      <c r="C44" s="169">
        <v>58310</v>
      </c>
      <c r="D44" s="169">
        <f>M11</f>
        <v>31071.4</v>
      </c>
      <c r="E44" s="492" t="s">
        <v>123</v>
      </c>
      <c r="F44" s="167"/>
      <c r="G44" s="167"/>
      <c r="H44" s="167"/>
      <c r="I44" s="167"/>
      <c r="J44" s="167"/>
      <c r="K44" s="167"/>
      <c r="L44" s="167"/>
      <c r="M44" s="167"/>
      <c r="N44" s="167"/>
      <c r="O44" s="180"/>
      <c r="P44" s="167"/>
      <c r="Q44" s="167"/>
      <c r="R44" s="191"/>
      <c r="S44" s="167"/>
      <c r="T44" s="167"/>
      <c r="U44" s="167"/>
      <c r="V44" s="167"/>
      <c r="W44" s="167"/>
      <c r="X44" s="167"/>
      <c r="Y44" s="167"/>
      <c r="Z44" s="167"/>
      <c r="AA44" s="167"/>
    </row>
    <row r="45" spans="1:29" ht="30" customHeight="1">
      <c r="A45" s="167"/>
      <c r="B45" s="168" t="s">
        <v>241</v>
      </c>
      <c r="C45" s="169">
        <v>0</v>
      </c>
      <c r="D45" s="169">
        <f>M17</f>
        <v>0</v>
      </c>
      <c r="E45" s="492"/>
      <c r="F45" s="169">
        <f>SUM(C44:C45)</f>
        <v>58310</v>
      </c>
      <c r="G45" s="169">
        <f>SUM(D44:D45)</f>
        <v>31071.4</v>
      </c>
      <c r="H45" s="167"/>
      <c r="I45" s="167"/>
      <c r="J45" s="167"/>
      <c r="K45" s="167"/>
      <c r="L45" s="167"/>
      <c r="M45" s="167"/>
      <c r="N45" s="167"/>
      <c r="O45" s="180"/>
      <c r="P45" s="167"/>
      <c r="Q45" s="167"/>
      <c r="R45" s="191"/>
      <c r="S45" s="167"/>
      <c r="T45" s="167"/>
      <c r="U45" s="167"/>
      <c r="V45" s="167"/>
      <c r="W45" s="167"/>
      <c r="X45" s="167"/>
      <c r="Y45" s="167"/>
      <c r="Z45" s="167"/>
      <c r="AA45" s="167"/>
    </row>
    <row r="46" spans="1:29" ht="29.25" customHeight="1">
      <c r="A46" s="105"/>
      <c r="B46" s="170" t="s">
        <v>205</v>
      </c>
      <c r="C46" s="127">
        <v>49735</v>
      </c>
      <c r="D46" s="127">
        <f>M10</f>
        <v>24556.5</v>
      </c>
      <c r="E46" s="105"/>
      <c r="F46" s="105"/>
      <c r="G46" s="105"/>
      <c r="H46" s="105"/>
      <c r="I46" s="105"/>
      <c r="J46" s="105"/>
      <c r="K46" s="105"/>
      <c r="L46" s="105"/>
      <c r="M46" s="105"/>
      <c r="N46" s="105"/>
      <c r="O46" s="176"/>
      <c r="P46" s="105"/>
      <c r="Q46" s="105"/>
      <c r="R46" s="171"/>
      <c r="S46" s="105"/>
      <c r="T46" s="105"/>
      <c r="U46" s="105"/>
      <c r="V46" s="105"/>
      <c r="W46" s="105"/>
      <c r="X46" s="105"/>
      <c r="Y46" s="105"/>
      <c r="Z46" s="105"/>
      <c r="AA46" s="105"/>
    </row>
    <row r="47" spans="1:29" ht="28.5" customHeight="1">
      <c r="A47" s="105"/>
      <c r="B47" s="170" t="s">
        <v>213</v>
      </c>
      <c r="C47" s="127">
        <v>101185</v>
      </c>
      <c r="D47" s="127">
        <f>M12</f>
        <v>74033.7</v>
      </c>
      <c r="E47" s="105"/>
      <c r="F47" s="105"/>
      <c r="G47" s="105"/>
      <c r="H47" s="105"/>
      <c r="I47" s="105"/>
      <c r="J47" s="105"/>
      <c r="K47" s="105"/>
      <c r="L47" s="105"/>
      <c r="M47" s="105"/>
      <c r="N47" s="105"/>
      <c r="O47" s="176"/>
      <c r="P47" s="105"/>
      <c r="Q47" s="105"/>
      <c r="R47" s="171"/>
      <c r="S47" s="105"/>
      <c r="T47" s="105"/>
      <c r="U47" s="105"/>
      <c r="V47" s="105"/>
      <c r="W47" s="105"/>
      <c r="X47" s="105"/>
      <c r="Y47" s="105"/>
      <c r="Z47" s="105"/>
      <c r="AA47" s="105"/>
    </row>
    <row r="48" spans="1:29" ht="30">
      <c r="A48" s="105"/>
      <c r="B48" s="170" t="s">
        <v>216</v>
      </c>
      <c r="C48" s="127">
        <v>30870</v>
      </c>
      <c r="D48" s="127">
        <f>M13</f>
        <v>13444.7</v>
      </c>
      <c r="E48" s="105"/>
      <c r="F48" s="105"/>
      <c r="G48" s="105"/>
      <c r="H48" s="105"/>
      <c r="I48" s="105"/>
      <c r="J48" s="105"/>
      <c r="K48" s="105"/>
      <c r="L48" s="105"/>
      <c r="M48" s="105"/>
      <c r="N48" s="105"/>
      <c r="O48" s="176"/>
      <c r="P48" s="105"/>
      <c r="Q48" s="105"/>
      <c r="R48" s="171"/>
      <c r="S48" s="105"/>
      <c r="T48" s="105"/>
      <c r="U48" s="105"/>
      <c r="V48" s="105"/>
      <c r="W48" s="105"/>
      <c r="X48" s="105"/>
      <c r="Y48" s="105"/>
      <c r="Z48" s="105"/>
      <c r="AA48" s="105"/>
    </row>
    <row r="49" spans="1:27" ht="30">
      <c r="A49" s="105"/>
      <c r="B49" s="170" t="s">
        <v>223</v>
      </c>
      <c r="C49" s="127">
        <v>49735</v>
      </c>
      <c r="D49" s="127">
        <f>M15</f>
        <v>24556.5</v>
      </c>
      <c r="E49" s="105"/>
      <c r="F49" s="105"/>
      <c r="G49" s="105"/>
      <c r="H49" s="105"/>
      <c r="I49" s="105"/>
      <c r="J49" s="105"/>
      <c r="K49" s="105"/>
      <c r="L49" s="105"/>
      <c r="M49" s="105"/>
      <c r="N49" s="105"/>
      <c r="O49" s="176"/>
      <c r="P49" s="105"/>
      <c r="Q49" s="105"/>
      <c r="R49" s="171"/>
      <c r="S49" s="105"/>
      <c r="T49" s="105"/>
      <c r="U49" s="105"/>
      <c r="V49" s="105"/>
      <c r="W49" s="105"/>
      <c r="X49" s="105"/>
      <c r="Y49" s="105"/>
      <c r="Z49" s="105"/>
      <c r="AA49" s="105"/>
    </row>
    <row r="50" spans="1:27" ht="30.75" customHeight="1">
      <c r="B50" s="170" t="s">
        <v>226</v>
      </c>
      <c r="C50" s="127">
        <v>25725</v>
      </c>
      <c r="D50" s="127">
        <f>M16</f>
        <v>10720</v>
      </c>
      <c r="F50" s="104">
        <f>SUM(C46:C50)</f>
        <v>257250</v>
      </c>
      <c r="G50" s="104">
        <f>SUM(D46:D50)</f>
        <v>147311.4</v>
      </c>
    </row>
    <row r="51" spans="1:27">
      <c r="C51" s="104">
        <f>SUM(C37:C50)</f>
        <v>771809.5</v>
      </c>
      <c r="D51" s="104">
        <f>SUM(D37:D50)</f>
        <v>528678.40000000002</v>
      </c>
    </row>
    <row r="52" spans="1:27">
      <c r="F52" s="104">
        <f>SUM(F38+F39+F42+F45+F50)</f>
        <v>771809.5</v>
      </c>
      <c r="G52" s="104">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54" t="s">
        <v>25</v>
      </c>
      <c r="B3" s="54" t="s">
        <v>106</v>
      </c>
      <c r="C3" s="55"/>
      <c r="D3" s="55"/>
      <c r="E3" s="55"/>
      <c r="F3" s="55"/>
      <c r="G3" s="55"/>
      <c r="H3" s="55"/>
      <c r="I3" s="56"/>
      <c r="J3"/>
      <c r="K3"/>
      <c r="L3"/>
      <c r="M3"/>
      <c r="N3"/>
      <c r="O3"/>
      <c r="P3"/>
      <c r="Q3"/>
    </row>
    <row r="4" spans="1:17" ht="25.5">
      <c r="A4" s="54" t="s">
        <v>107</v>
      </c>
      <c r="B4" s="74" t="s">
        <v>5</v>
      </c>
      <c r="C4" s="75" t="s">
        <v>6</v>
      </c>
      <c r="D4" s="75" t="s">
        <v>8</v>
      </c>
      <c r="E4" s="75" t="s">
        <v>7</v>
      </c>
      <c r="F4" s="75" t="s">
        <v>123</v>
      </c>
      <c r="G4" s="75" t="s">
        <v>113</v>
      </c>
      <c r="H4" s="75" t="s">
        <v>125</v>
      </c>
      <c r="I4" s="57" t="s">
        <v>108</v>
      </c>
      <c r="J4"/>
      <c r="K4"/>
      <c r="L4"/>
      <c r="M4"/>
      <c r="N4"/>
      <c r="O4"/>
      <c r="P4"/>
      <c r="Q4"/>
    </row>
    <row r="5" spans="1:17" ht="15">
      <c r="A5" s="68" t="s">
        <v>115</v>
      </c>
      <c r="B5" s="76">
        <v>77800</v>
      </c>
      <c r="C5" s="77">
        <v>1800</v>
      </c>
      <c r="D5" s="77">
        <v>3000</v>
      </c>
      <c r="E5" s="77">
        <v>7600</v>
      </c>
      <c r="F5" s="77"/>
      <c r="G5" s="77"/>
      <c r="H5" s="66">
        <v>20000</v>
      </c>
      <c r="I5" s="71">
        <v>110200</v>
      </c>
      <c r="J5"/>
      <c r="K5"/>
      <c r="L5"/>
      <c r="M5"/>
      <c r="N5"/>
      <c r="O5"/>
      <c r="P5"/>
      <c r="Q5"/>
    </row>
    <row r="6" spans="1:17" ht="15">
      <c r="A6" s="69" t="s">
        <v>117</v>
      </c>
      <c r="B6" s="78">
        <v>424625</v>
      </c>
      <c r="C6" s="53">
        <v>29700</v>
      </c>
      <c r="D6" s="53">
        <v>6900</v>
      </c>
      <c r="E6" s="53">
        <v>60900</v>
      </c>
      <c r="F6" s="53"/>
      <c r="G6" s="53">
        <v>80000</v>
      </c>
      <c r="H6" s="52">
        <v>127500</v>
      </c>
      <c r="I6" s="72">
        <v>729625</v>
      </c>
      <c r="J6"/>
      <c r="K6"/>
      <c r="L6"/>
      <c r="M6"/>
      <c r="N6"/>
      <c r="O6"/>
      <c r="P6"/>
      <c r="Q6"/>
    </row>
    <row r="7" spans="1:17" ht="15">
      <c r="A7" s="69" t="s">
        <v>118</v>
      </c>
      <c r="B7" s="78">
        <v>283425</v>
      </c>
      <c r="C7" s="53">
        <v>206800</v>
      </c>
      <c r="D7" s="53">
        <v>8500</v>
      </c>
      <c r="E7" s="53">
        <v>895620</v>
      </c>
      <c r="F7" s="53">
        <v>6400</v>
      </c>
      <c r="G7" s="53"/>
      <c r="H7" s="52">
        <v>52500</v>
      </c>
      <c r="I7" s="72">
        <v>1453245</v>
      </c>
      <c r="J7"/>
      <c r="K7"/>
      <c r="L7"/>
      <c r="M7"/>
      <c r="N7"/>
      <c r="O7"/>
      <c r="P7"/>
      <c r="Q7"/>
    </row>
    <row r="8" spans="1:17" ht="25.5">
      <c r="A8" s="69" t="s">
        <v>114</v>
      </c>
      <c r="B8" s="78">
        <v>202900</v>
      </c>
      <c r="C8" s="53">
        <v>45600</v>
      </c>
      <c r="D8" s="53">
        <v>7600</v>
      </c>
      <c r="E8" s="53">
        <v>134908</v>
      </c>
      <c r="F8" s="53"/>
      <c r="G8" s="53"/>
      <c r="H8" s="52">
        <v>167500</v>
      </c>
      <c r="I8" s="72">
        <v>558508</v>
      </c>
      <c r="J8"/>
      <c r="K8"/>
      <c r="L8"/>
      <c r="M8"/>
      <c r="N8"/>
      <c r="O8"/>
      <c r="P8"/>
      <c r="Q8"/>
    </row>
    <row r="9" spans="1:17" ht="15">
      <c r="A9" s="69" t="s">
        <v>104</v>
      </c>
      <c r="B9" s="78">
        <v>1406300</v>
      </c>
      <c r="C9" s="53">
        <v>339250</v>
      </c>
      <c r="D9" s="53">
        <v>98000</v>
      </c>
      <c r="E9" s="53">
        <v>1184672</v>
      </c>
      <c r="F9" s="53">
        <v>13200</v>
      </c>
      <c r="G9" s="53"/>
      <c r="H9" s="52">
        <v>712500</v>
      </c>
      <c r="I9" s="72">
        <v>3753922</v>
      </c>
      <c r="J9"/>
      <c r="K9"/>
      <c r="L9"/>
      <c r="M9"/>
      <c r="N9"/>
      <c r="O9"/>
      <c r="P9"/>
    </row>
    <row r="10" spans="1:17" ht="15">
      <c r="A10" s="70" t="s">
        <v>108</v>
      </c>
      <c r="B10" s="79">
        <v>2395050</v>
      </c>
      <c r="C10" s="80">
        <v>623150</v>
      </c>
      <c r="D10" s="80">
        <v>124000</v>
      </c>
      <c r="E10" s="80">
        <v>2283700</v>
      </c>
      <c r="F10" s="80">
        <v>19600</v>
      </c>
      <c r="G10" s="80">
        <v>80000</v>
      </c>
      <c r="H10" s="67">
        <v>1080000</v>
      </c>
      <c r="I10" s="73">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4" t="s">
        <v>75</v>
      </c>
      <c r="B19" s="24" t="s">
        <v>27</v>
      </c>
      <c r="C19" s="24" t="s">
        <v>28</v>
      </c>
      <c r="D19" s="24" t="s">
        <v>29</v>
      </c>
      <c r="E19" s="24" t="s">
        <v>30</v>
      </c>
      <c r="F19" s="24" t="s">
        <v>31</v>
      </c>
      <c r="G19" s="24" t="s">
        <v>32</v>
      </c>
      <c r="H19" s="24" t="s">
        <v>33</v>
      </c>
      <c r="I19" s="24" t="s">
        <v>34</v>
      </c>
      <c r="J19" s="2"/>
    </row>
    <row r="20" spans="1:17" s="4" customFormat="1" ht="15">
      <c r="A20" s="25" t="s">
        <v>26</v>
      </c>
      <c r="B20" s="47"/>
      <c r="C20" s="47">
        <f>+B20/J20</f>
        <v>0</v>
      </c>
      <c r="D20" s="44">
        <f>SUM(D21:D29)</f>
        <v>0</v>
      </c>
      <c r="E20" s="44">
        <f>SUM(E21:E29)</f>
        <v>0</v>
      </c>
      <c r="F20" s="44">
        <f>SUM(F21:F29)</f>
        <v>-4230000</v>
      </c>
      <c r="G20" s="44">
        <f>SUM(G21:G29)</f>
        <v>-7494.6846208362867</v>
      </c>
      <c r="H20" s="47">
        <f>B20+D20-F20</f>
        <v>4230000</v>
      </c>
      <c r="I20" s="48">
        <f>+C20+E20-G20</f>
        <v>7494.6846208362867</v>
      </c>
      <c r="J20" s="49">
        <v>564.4</v>
      </c>
    </row>
    <row r="21" spans="1:17" s="4" customFormat="1" ht="15">
      <c r="A21" s="12" t="s">
        <v>76</v>
      </c>
      <c r="B21" s="14"/>
      <c r="C21" s="14"/>
      <c r="D21" s="14"/>
      <c r="E21" s="14"/>
      <c r="F21" s="5"/>
      <c r="G21" s="14"/>
      <c r="H21" s="21"/>
      <c r="I21" s="21"/>
      <c r="J21" s="2"/>
    </row>
    <row r="22" spans="1:17" s="4" customFormat="1" ht="15">
      <c r="A22" s="12" t="s">
        <v>77</v>
      </c>
      <c r="B22" s="13"/>
      <c r="C22" s="13"/>
      <c r="D22" s="13"/>
      <c r="E22" s="14"/>
      <c r="F22" s="13"/>
      <c r="G22" s="14"/>
      <c r="H22" s="21"/>
      <c r="I22" s="15"/>
      <c r="J22" s="10"/>
      <c r="K22" s="9"/>
    </row>
    <row r="23" spans="1:17" s="4" customFormat="1" ht="15">
      <c r="A23" s="12" t="s">
        <v>78</v>
      </c>
      <c r="B23" s="13"/>
      <c r="C23" s="13"/>
      <c r="D23" s="27"/>
      <c r="E23" s="14"/>
      <c r="F23" s="13"/>
      <c r="G23" s="13"/>
      <c r="H23" s="21"/>
      <c r="I23" s="15"/>
      <c r="J23" s="22"/>
    </row>
    <row r="24" spans="1:17" s="4" customFormat="1" ht="15">
      <c r="A24" s="12" t="s">
        <v>79</v>
      </c>
      <c r="B24" s="13"/>
      <c r="C24" s="13"/>
      <c r="D24" s="27"/>
      <c r="E24" s="14"/>
      <c r="F24" s="13"/>
      <c r="G24" s="13"/>
      <c r="H24" s="21"/>
      <c r="I24" s="15"/>
      <c r="J24" s="35"/>
    </row>
    <row r="25" spans="1:17" s="4" customFormat="1" ht="15">
      <c r="A25" s="12" t="s">
        <v>89</v>
      </c>
      <c r="B25" s="13"/>
      <c r="C25" s="13"/>
      <c r="D25" s="27"/>
      <c r="E25" s="14"/>
      <c r="F25" s="13"/>
      <c r="G25" s="13"/>
      <c r="H25" s="21"/>
      <c r="I25" s="15"/>
      <c r="J25" s="2"/>
    </row>
    <row r="26" spans="1:17" s="4" customFormat="1" ht="15">
      <c r="A26" s="12" t="s">
        <v>91</v>
      </c>
      <c r="B26" s="13"/>
      <c r="C26" s="13"/>
      <c r="D26" s="27"/>
      <c r="E26" s="14"/>
      <c r="F26" s="50">
        <v>-4230000</v>
      </c>
      <c r="G26" s="50">
        <f>+F26/J26</f>
        <v>-7494.6846208362867</v>
      </c>
      <c r="H26" s="15"/>
      <c r="I26" s="15"/>
      <c r="J26" s="2">
        <v>564.4</v>
      </c>
    </row>
    <row r="27" spans="1:17" s="4" customFormat="1" ht="15">
      <c r="A27" s="12"/>
      <c r="B27" s="13"/>
      <c r="C27" s="13"/>
      <c r="D27" s="27"/>
      <c r="E27" s="14"/>
      <c r="F27" s="13"/>
      <c r="G27" s="13"/>
      <c r="H27" s="15"/>
      <c r="I27" s="15"/>
      <c r="J27" s="2"/>
    </row>
    <row r="28" spans="1:17" s="4" customFormat="1" ht="15">
      <c r="A28" s="12"/>
      <c r="B28" s="13"/>
      <c r="C28" s="13"/>
      <c r="D28" s="27"/>
      <c r="E28" s="14"/>
      <c r="F28" s="13"/>
      <c r="G28" s="13"/>
      <c r="H28" s="15"/>
      <c r="I28" s="15"/>
      <c r="J28" s="2"/>
    </row>
    <row r="29" spans="1:17" s="4" customFormat="1" ht="15">
      <c r="A29" s="12"/>
      <c r="B29" s="13"/>
      <c r="C29" s="13"/>
      <c r="D29" s="27"/>
      <c r="E29" s="14"/>
      <c r="F29" s="13"/>
      <c r="G29" s="13"/>
      <c r="H29" s="15"/>
      <c r="I29" s="15"/>
      <c r="J29" s="2"/>
    </row>
    <row r="30" spans="1:17" s="4" customFormat="1" ht="15">
      <c r="A30" s="25" t="s">
        <v>49</v>
      </c>
      <c r="B30" s="30">
        <v>-12113080</v>
      </c>
      <c r="C30" s="26">
        <f>B30/J31</f>
        <v>-21461.871013465628</v>
      </c>
      <c r="D30" s="26">
        <f>+D31+D32+D33+D34+D35+D36+D37+D39</f>
        <v>40197849</v>
      </c>
      <c r="E30" s="26">
        <f>SUM(E31:E42)</f>
        <v>70000</v>
      </c>
      <c r="F30" s="26">
        <f>SUM(F31:F42)</f>
        <v>28994688</v>
      </c>
      <c r="G30" s="26">
        <f>G31+G32+G33+G34+G35+G36+G37+G38</f>
        <v>37227.961893296997</v>
      </c>
      <c r="H30" s="44">
        <f>+D30+B30-F30</f>
        <v>-909919</v>
      </c>
      <c r="I30" s="44">
        <f>+E30+C30-G30</f>
        <v>11310.167093237375</v>
      </c>
      <c r="J30" s="2"/>
    </row>
    <row r="31" spans="1:17" s="4" customFormat="1" ht="15">
      <c r="A31" s="12" t="s">
        <v>76</v>
      </c>
      <c r="B31" s="14"/>
      <c r="C31" s="14"/>
      <c r="D31" s="14"/>
      <c r="E31" s="14"/>
      <c r="F31" s="14">
        <v>1635165</v>
      </c>
      <c r="G31" s="14">
        <v>2897.1739900779589</v>
      </c>
      <c r="H31" s="17"/>
      <c r="I31" s="14"/>
      <c r="J31" s="2">
        <v>564.4</v>
      </c>
    </row>
    <row r="32" spans="1:17" s="4" customFormat="1" ht="15">
      <c r="A32" s="12" t="s">
        <v>77</v>
      </c>
      <c r="B32" s="13"/>
      <c r="C32" s="13"/>
      <c r="D32" s="13">
        <v>11813228</v>
      </c>
      <c r="E32" s="14">
        <v>20000</v>
      </c>
      <c r="F32" s="13">
        <v>3224348</v>
      </c>
      <c r="G32" s="14">
        <v>5458.8771163986685</v>
      </c>
      <c r="H32" s="16"/>
      <c r="I32" s="14"/>
      <c r="J32" s="3">
        <f>D32/E32</f>
        <v>590.66139999999996</v>
      </c>
    </row>
    <row r="33" spans="1:10" s="4" customFormat="1" ht="15">
      <c r="A33" s="12" t="s">
        <v>78</v>
      </c>
      <c r="B33" s="13"/>
      <c r="C33" s="13"/>
      <c r="D33" s="27">
        <v>8644271</v>
      </c>
      <c r="E33" s="14">
        <v>15000</v>
      </c>
      <c r="F33" s="13">
        <v>3235283</v>
      </c>
      <c r="G33" s="14">
        <v>5614.0355849556317</v>
      </c>
      <c r="H33" s="16"/>
      <c r="I33" s="14"/>
      <c r="J33" s="2">
        <f>D33/E33</f>
        <v>576.28473333333329</v>
      </c>
    </row>
    <row r="34" spans="1:10" s="4" customFormat="1" ht="15">
      <c r="A34" s="12" t="s">
        <v>79</v>
      </c>
      <c r="B34" s="13"/>
      <c r="C34" s="13"/>
      <c r="D34" s="27">
        <v>8779394</v>
      </c>
      <c r="E34" s="14">
        <v>15000</v>
      </c>
      <c r="F34" s="13">
        <v>2424051</v>
      </c>
      <c r="G34" s="14">
        <v>4141.6030536959634</v>
      </c>
      <c r="H34" s="16"/>
      <c r="I34" s="14"/>
      <c r="J34" s="2">
        <v>576.28473333333329</v>
      </c>
    </row>
    <row r="35" spans="1:10" s="4" customFormat="1" ht="15">
      <c r="A35" s="12" t="s">
        <v>89</v>
      </c>
      <c r="B35" s="13"/>
      <c r="C35" s="13"/>
      <c r="D35" s="27"/>
      <c r="E35" s="14"/>
      <c r="F35" s="13">
        <v>5030915</v>
      </c>
      <c r="G35" s="14">
        <f t="shared" ref="G35:G40" si="0">F35/J35</f>
        <v>8595.5505585009669</v>
      </c>
      <c r="H35" s="16"/>
      <c r="I35" s="14"/>
      <c r="J35" s="2">
        <v>585.29293333333305</v>
      </c>
    </row>
    <row r="36" spans="1:10" s="4" customFormat="1" ht="15">
      <c r="A36" s="12" t="s">
        <v>91</v>
      </c>
      <c r="B36" s="13"/>
      <c r="C36" s="13"/>
      <c r="D36" s="27"/>
      <c r="E36" s="14"/>
      <c r="F36" s="13">
        <v>2456288</v>
      </c>
      <c r="G36" s="14">
        <f t="shared" si="0"/>
        <v>4196.6814566016765</v>
      </c>
      <c r="H36" s="16"/>
      <c r="I36" s="14"/>
      <c r="J36" s="2">
        <v>585.29293333333305</v>
      </c>
    </row>
    <row r="37" spans="1:10" s="4" customFormat="1" ht="15">
      <c r="A37" s="12" t="s">
        <v>93</v>
      </c>
      <c r="B37" s="13"/>
      <c r="C37" s="13"/>
      <c r="D37" s="27"/>
      <c r="E37" s="14"/>
      <c r="F37" s="13">
        <v>1864990</v>
      </c>
      <c r="G37" s="14">
        <f t="shared" si="0"/>
        <v>3186.4215229433848</v>
      </c>
      <c r="H37" s="16"/>
      <c r="I37" s="14"/>
      <c r="J37" s="2">
        <v>585.29293333333305</v>
      </c>
    </row>
    <row r="38" spans="1:10" s="4" customFormat="1" ht="15">
      <c r="A38" s="12" t="s">
        <v>94</v>
      </c>
      <c r="B38" s="13"/>
      <c r="C38" s="13"/>
      <c r="D38" s="27"/>
      <c r="E38" s="14"/>
      <c r="F38" s="13">
        <v>1836426</v>
      </c>
      <c r="G38" s="14">
        <f t="shared" si="0"/>
        <v>3137.6186101227504</v>
      </c>
      <c r="H38" s="16"/>
      <c r="I38" s="14"/>
      <c r="J38" s="2">
        <v>585.29293333333305</v>
      </c>
    </row>
    <row r="39" spans="1:10" s="4" customFormat="1" ht="15">
      <c r="A39" s="12" t="s">
        <v>95</v>
      </c>
      <c r="B39" s="13"/>
      <c r="C39" s="13"/>
      <c r="D39" s="27">
        <v>10960956</v>
      </c>
      <c r="E39" s="14">
        <v>20000</v>
      </c>
      <c r="F39" s="13">
        <v>3609235</v>
      </c>
      <c r="G39" s="14">
        <f t="shared" si="0"/>
        <v>6585.6208162864623</v>
      </c>
      <c r="H39" s="16"/>
      <c r="I39" s="14"/>
      <c r="J39" s="2">
        <f>D39/E39</f>
        <v>548.04780000000005</v>
      </c>
    </row>
    <row r="40" spans="1:10" s="4" customFormat="1" ht="15">
      <c r="A40" s="12" t="s">
        <v>99</v>
      </c>
      <c r="B40" s="13"/>
      <c r="C40" s="13"/>
      <c r="D40" s="27"/>
      <c r="E40" s="14"/>
      <c r="F40" s="13">
        <v>3677987</v>
      </c>
      <c r="G40" s="14">
        <f t="shared" si="0"/>
        <v>6711.0697278595035</v>
      </c>
      <c r="H40" s="16"/>
      <c r="I40" s="14"/>
      <c r="J40" s="2">
        <v>548.04780000000005</v>
      </c>
    </row>
    <row r="41" spans="1:10" s="4" customFormat="1" ht="15">
      <c r="A41" s="12"/>
      <c r="B41" s="13"/>
      <c r="C41" s="13"/>
      <c r="D41" s="27"/>
      <c r="E41" s="14"/>
      <c r="F41" s="13"/>
      <c r="G41" s="14"/>
      <c r="H41" s="16"/>
      <c r="I41" s="14"/>
      <c r="J41" s="2"/>
    </row>
    <row r="42" spans="1:10" s="4" customFormat="1" ht="15">
      <c r="A42" s="12"/>
      <c r="B42" s="13"/>
      <c r="C42" s="13"/>
      <c r="D42" s="27"/>
      <c r="E42" s="14"/>
      <c r="F42" s="13"/>
      <c r="G42" s="14"/>
      <c r="H42" s="16"/>
      <c r="I42" s="14"/>
      <c r="J42" s="2"/>
    </row>
    <row r="43" spans="1:10" s="4" customFormat="1" ht="15">
      <c r="A43" s="25" t="s">
        <v>92</v>
      </c>
      <c r="B43" s="26"/>
      <c r="C43" s="26">
        <v>0</v>
      </c>
      <c r="D43" s="26">
        <f>+D44</f>
        <v>6528412</v>
      </c>
      <c r="E43" s="26">
        <f>+E44</f>
        <v>9967.0412213740456</v>
      </c>
      <c r="F43" s="26">
        <f>SUM(F44:F48)</f>
        <v>4676508</v>
      </c>
      <c r="G43" s="26">
        <f>SUM(G44:G48)</f>
        <v>7139.706870229008</v>
      </c>
      <c r="H43" s="26">
        <f>+D43-F43</f>
        <v>1851904</v>
      </c>
      <c r="I43" s="46">
        <f>+E43-G43</f>
        <v>2827.3343511450375</v>
      </c>
      <c r="J43" s="2"/>
    </row>
    <row r="44" spans="1:10" s="4" customFormat="1" ht="15">
      <c r="A44" s="12" t="s">
        <v>91</v>
      </c>
      <c r="B44" s="19"/>
      <c r="C44" s="19"/>
      <c r="D44" s="19">
        <v>6528412</v>
      </c>
      <c r="E44" s="19">
        <f>D44/J44</f>
        <v>9967.0412213740456</v>
      </c>
      <c r="F44" s="19">
        <v>2169100</v>
      </c>
      <c r="G44" s="19">
        <f>F44/J44</f>
        <v>3311.6030534351144</v>
      </c>
      <c r="H44" s="21"/>
      <c r="I44" s="21"/>
      <c r="J44" s="7">
        <v>655</v>
      </c>
    </row>
    <row r="45" spans="1:10" s="4" customFormat="1" ht="15">
      <c r="A45" s="12" t="s">
        <v>93</v>
      </c>
      <c r="B45" s="19"/>
      <c r="C45" s="19"/>
      <c r="D45" s="19"/>
      <c r="E45" s="20"/>
      <c r="F45" s="19">
        <v>1664050</v>
      </c>
      <c r="G45" s="19">
        <f>F45/J44</f>
        <v>2540.5343511450383</v>
      </c>
      <c r="H45" s="21"/>
      <c r="I45" s="21"/>
      <c r="J45" s="7"/>
    </row>
    <row r="46" spans="1:10" s="4" customFormat="1" ht="15">
      <c r="A46" s="12" t="s">
        <v>94</v>
      </c>
      <c r="B46" s="19"/>
      <c r="C46" s="19"/>
      <c r="D46" s="19"/>
      <c r="E46" s="20"/>
      <c r="F46" s="19">
        <v>843358</v>
      </c>
      <c r="G46" s="19">
        <f>F46/J44</f>
        <v>1287.5694656488549</v>
      </c>
      <c r="H46" s="21"/>
      <c r="I46" s="21"/>
      <c r="J46" s="7"/>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5" t="s">
        <v>50</v>
      </c>
      <c r="B49" s="26">
        <v>3046096</v>
      </c>
      <c r="C49" s="26">
        <f>B49/J51</f>
        <v>5350.5505790699417</v>
      </c>
      <c r="D49" s="26"/>
      <c r="E49" s="26">
        <f>D49/J51</f>
        <v>0</v>
      </c>
      <c r="F49" s="26">
        <f>+F50+F51+F52</f>
        <v>0</v>
      </c>
      <c r="G49" s="26">
        <f>+G50+G51+G52+G53</f>
        <v>0</v>
      </c>
      <c r="H49" s="26">
        <f>B49+D49-F49</f>
        <v>3046096</v>
      </c>
      <c r="I49" s="26">
        <f>C49+E49-G49</f>
        <v>5350.5505790699417</v>
      </c>
      <c r="J49" s="2"/>
    </row>
    <row r="50" spans="1:10" s="4" customFormat="1" ht="15">
      <c r="A50" s="33">
        <v>42004</v>
      </c>
      <c r="B50" s="28"/>
      <c r="C50" s="28"/>
      <c r="D50" s="28"/>
      <c r="E50" s="28"/>
      <c r="F50" s="28"/>
      <c r="G50" s="28"/>
      <c r="H50" s="28"/>
      <c r="I50" s="28"/>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5" t="s">
        <v>51</v>
      </c>
      <c r="B57" s="26">
        <v>0</v>
      </c>
      <c r="C57" s="26">
        <v>0</v>
      </c>
      <c r="D57" s="26">
        <v>0</v>
      </c>
      <c r="E57" s="26">
        <v>0</v>
      </c>
      <c r="F57" s="26">
        <f>SUM(F58:F62)</f>
        <v>0</v>
      </c>
      <c r="G57" s="26">
        <f>SUM(G58:G62)</f>
        <v>0</v>
      </c>
      <c r="H57" s="26">
        <f>B57+D57-F57</f>
        <v>0</v>
      </c>
      <c r="I57" s="26">
        <f>+E57-G57</f>
        <v>0</v>
      </c>
      <c r="J57" s="2"/>
    </row>
    <row r="58" spans="1:10" s="4" customFormat="1" ht="15">
      <c r="A58" s="12"/>
      <c r="B58" s="14"/>
      <c r="C58" s="14"/>
      <c r="D58" s="29"/>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5" t="s">
        <v>35</v>
      </c>
      <c r="B63" s="30">
        <v>-6602643</v>
      </c>
      <c r="C63" s="26">
        <f>B63/J64</f>
        <v>-11257.669030346113</v>
      </c>
      <c r="D63" s="26">
        <f>SUM(D64:D67)</f>
        <v>0</v>
      </c>
      <c r="E63" s="26">
        <f>SUM(E64:E67)</f>
        <v>0</v>
      </c>
      <c r="F63" s="26">
        <f>(F64+F65+F66+F67+F68+F69+F70+F71+F72+F73+F74+F75)</f>
        <v>5048946</v>
      </c>
      <c r="G63" s="26">
        <f>(G64+G65+G66+G67+G68+G69+G70+G71+G72+G73+G74+G75)</f>
        <v>8608.5773560814778</v>
      </c>
      <c r="H63" s="30">
        <f>+D63-F63+B63</f>
        <v>-11651589</v>
      </c>
      <c r="I63" s="30">
        <f>+E63-G63+C63</f>
        <v>-19866.246386427592</v>
      </c>
      <c r="J63" s="2"/>
    </row>
    <row r="64" spans="1:10" s="4" customFormat="1" ht="15">
      <c r="A64" s="12" t="s">
        <v>76</v>
      </c>
      <c r="B64" s="14"/>
      <c r="C64" s="14"/>
      <c r="D64" s="14"/>
      <c r="E64" s="14"/>
      <c r="F64" s="14">
        <v>392500</v>
      </c>
      <c r="G64" s="14">
        <f>F64/J64</f>
        <v>669.22217275882542</v>
      </c>
      <c r="H64" s="14"/>
      <c r="I64" s="14"/>
      <c r="J64" s="2">
        <v>586.50178666666704</v>
      </c>
    </row>
    <row r="65" spans="1:10" s="4" customFormat="1" ht="15">
      <c r="A65" s="12" t="s">
        <v>80</v>
      </c>
      <c r="B65" s="13"/>
      <c r="C65" s="13"/>
      <c r="D65" s="14"/>
      <c r="E65" s="14"/>
      <c r="F65" s="14">
        <v>701705</v>
      </c>
      <c r="G65" s="14">
        <f>F65/J64</f>
        <v>1196.4243177980422</v>
      </c>
      <c r="H65" s="14"/>
      <c r="I65" s="14"/>
      <c r="J65" s="2"/>
    </row>
    <row r="66" spans="1:10" s="4" customFormat="1" ht="15">
      <c r="A66" s="12" t="s">
        <v>78</v>
      </c>
      <c r="B66" s="13"/>
      <c r="C66" s="13"/>
      <c r="D66" s="14"/>
      <c r="E66" s="14"/>
      <c r="F66" s="13">
        <v>647241</v>
      </c>
      <c r="G66" s="14">
        <f>F66/J64</f>
        <v>1103.5618555887768</v>
      </c>
      <c r="H66" s="14"/>
      <c r="I66" s="14"/>
      <c r="J66" s="2"/>
    </row>
    <row r="67" spans="1:10" s="4" customFormat="1" ht="15">
      <c r="A67" s="12" t="s">
        <v>79</v>
      </c>
      <c r="B67" s="13"/>
      <c r="C67" s="13"/>
      <c r="D67" s="13"/>
      <c r="E67" s="14"/>
      <c r="F67" s="13">
        <v>35000</v>
      </c>
      <c r="G67" s="14">
        <f>F67/J64</f>
        <v>59.675862539003539</v>
      </c>
      <c r="H67" s="16"/>
      <c r="I67" s="14"/>
      <c r="J67" s="2"/>
    </row>
    <row r="68" spans="1:10" s="4" customFormat="1" ht="15">
      <c r="A68" s="12" t="s">
        <v>89</v>
      </c>
      <c r="B68" s="13"/>
      <c r="C68" s="13"/>
      <c r="D68" s="13"/>
      <c r="E68" s="14"/>
      <c r="F68" s="13">
        <v>695000</v>
      </c>
      <c r="G68" s="14">
        <f>F68/J64</f>
        <v>1184.992127560213</v>
      </c>
      <c r="H68" s="16"/>
      <c r="I68" s="14"/>
      <c r="J68" s="2"/>
    </row>
    <row r="69" spans="1:10" s="4" customFormat="1" ht="15">
      <c r="A69" s="12" t="s">
        <v>91</v>
      </c>
      <c r="B69" s="13"/>
      <c r="C69" s="13"/>
      <c r="D69" s="13"/>
      <c r="E69" s="14"/>
      <c r="F69" s="13">
        <v>116000</v>
      </c>
      <c r="G69" s="14">
        <f>F69/J64</f>
        <v>197.78285870069743</v>
      </c>
      <c r="H69" s="16"/>
      <c r="I69" s="14"/>
      <c r="J69" s="2"/>
    </row>
    <row r="70" spans="1:10" s="4" customFormat="1" ht="15">
      <c r="A70" s="12" t="s">
        <v>93</v>
      </c>
      <c r="B70" s="13"/>
      <c r="C70" s="13"/>
      <c r="D70" s="13"/>
      <c r="E70" s="14"/>
      <c r="F70" s="13">
        <v>670000</v>
      </c>
      <c r="G70" s="14">
        <f>F70/J64</f>
        <v>1142.3665114609248</v>
      </c>
      <c r="H70" s="16"/>
      <c r="I70" s="14"/>
      <c r="J70" s="2"/>
    </row>
    <row r="71" spans="1:10" s="4" customFormat="1" ht="15">
      <c r="A71" s="12" t="s">
        <v>94</v>
      </c>
      <c r="B71" s="13"/>
      <c r="C71" s="13"/>
      <c r="D71" s="13"/>
      <c r="E71" s="14"/>
      <c r="F71" s="13">
        <v>375000</v>
      </c>
      <c r="G71" s="14">
        <f>F71/J64</f>
        <v>639.38424148932359</v>
      </c>
      <c r="H71" s="16"/>
      <c r="I71" s="14"/>
      <c r="J71" s="2"/>
    </row>
    <row r="72" spans="1:10" s="4" customFormat="1" ht="15">
      <c r="A72" s="12" t="s">
        <v>95</v>
      </c>
      <c r="B72" s="13"/>
      <c r="C72" s="13"/>
      <c r="D72" s="13"/>
      <c r="E72" s="14"/>
      <c r="F72" s="13">
        <v>480000</v>
      </c>
      <c r="G72" s="14">
        <f>F72/J72</f>
        <v>818.41182910633427</v>
      </c>
      <c r="H72" s="16"/>
      <c r="I72" s="14"/>
      <c r="J72" s="2">
        <v>586.50178666666704</v>
      </c>
    </row>
    <row r="73" spans="1:10" s="4" customFormat="1" ht="15">
      <c r="A73" s="12" t="s">
        <v>99</v>
      </c>
      <c r="B73" s="13"/>
      <c r="C73" s="13"/>
      <c r="D73" s="13"/>
      <c r="E73" s="14"/>
      <c r="F73" s="13">
        <v>507500</v>
      </c>
      <c r="G73" s="14">
        <f>F73/J73</f>
        <v>865.30000681555134</v>
      </c>
      <c r="H73" s="16"/>
      <c r="I73" s="14"/>
      <c r="J73" s="2">
        <v>586.50178666666704</v>
      </c>
    </row>
    <row r="74" spans="1:10" s="4" customFormat="1" ht="15">
      <c r="A74" s="12" t="s">
        <v>101</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5" t="s">
        <v>67</v>
      </c>
      <c r="B76" s="26">
        <v>-36</v>
      </c>
      <c r="C76" s="26">
        <v>0</v>
      </c>
      <c r="D76" s="26">
        <f>+D77+D78</f>
        <v>0</v>
      </c>
      <c r="E76" s="26">
        <f>E77+E78+E79</f>
        <v>0</v>
      </c>
      <c r="F76" s="26">
        <f>SUM(F77:F81)</f>
        <v>0</v>
      </c>
      <c r="G76" s="26">
        <f>SUM(G77:G81)</f>
        <v>0</v>
      </c>
      <c r="H76" s="30">
        <f>+D76-F76+B76</f>
        <v>-36</v>
      </c>
      <c r="I76" s="30">
        <f>+E76-G76+C76</f>
        <v>0</v>
      </c>
      <c r="J76" s="2"/>
    </row>
    <row r="77" spans="1:10" s="4" customFormat="1" ht="15">
      <c r="A77" s="12" t="s">
        <v>76</v>
      </c>
      <c r="B77" s="14"/>
      <c r="C77" s="14"/>
      <c r="D77" s="29"/>
      <c r="E77" s="14"/>
      <c r="F77" s="14"/>
      <c r="G77" s="14"/>
      <c r="H77" s="14"/>
      <c r="I77" s="14"/>
      <c r="J77" s="2"/>
    </row>
    <row r="78" spans="1:10" s="4" customFormat="1" ht="15">
      <c r="A78" s="12" t="s">
        <v>77</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1"/>
      <c r="B81" s="13"/>
      <c r="C81" s="13"/>
      <c r="D81" s="13"/>
      <c r="E81" s="14"/>
      <c r="F81" s="13"/>
      <c r="G81" s="14"/>
      <c r="H81" s="16"/>
      <c r="I81" s="14"/>
      <c r="J81" s="2"/>
    </row>
    <row r="82" spans="1:10" s="4" customFormat="1" ht="15">
      <c r="A82" s="25" t="s">
        <v>68</v>
      </c>
      <c r="B82" s="26">
        <v>239424</v>
      </c>
      <c r="C82" s="26">
        <f>B82/J83</f>
        <v>435.31636363636363</v>
      </c>
      <c r="D82" s="26">
        <f>D83+D84+D85</f>
        <v>0</v>
      </c>
      <c r="E82" s="26">
        <f>E83</f>
        <v>0</v>
      </c>
      <c r="F82" s="26">
        <f>SUM(F83:F86)</f>
        <v>239400</v>
      </c>
      <c r="G82" s="26">
        <f>SUM(G83:G86)</f>
        <v>435.27272727272725</v>
      </c>
      <c r="H82" s="26">
        <f>+D82-F82+B82</f>
        <v>24</v>
      </c>
      <c r="I82" s="26">
        <f>+E82-G82+C82</f>
        <v>4.3636363636380793E-2</v>
      </c>
      <c r="J82" s="2"/>
    </row>
    <row r="83" spans="1:10" s="4" customFormat="1" ht="15">
      <c r="A83" s="12" t="s">
        <v>76</v>
      </c>
      <c r="B83" s="13"/>
      <c r="C83" s="13"/>
      <c r="D83" s="27">
        <v>0</v>
      </c>
      <c r="E83" s="14">
        <v>0</v>
      </c>
      <c r="F83" s="27">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5" t="s">
        <v>96</v>
      </c>
      <c r="B87" s="26">
        <v>154</v>
      </c>
      <c r="C87" s="26">
        <f>C88</f>
        <v>0</v>
      </c>
      <c r="D87" s="26">
        <f>+D88</f>
        <v>51664</v>
      </c>
      <c r="E87" s="26">
        <f>SUM(E88:E93)</f>
        <v>125.54</v>
      </c>
      <c r="F87" s="26">
        <f>SUM(F88:F93)</f>
        <v>0</v>
      </c>
      <c r="G87" s="26">
        <f>SUM(G88:G93)</f>
        <v>0</v>
      </c>
      <c r="H87" s="26">
        <f>B87+D87-F87</f>
        <v>51818</v>
      </c>
      <c r="I87" s="26">
        <f>C87+E87-G87</f>
        <v>125.54</v>
      </c>
      <c r="J87" s="2"/>
    </row>
    <row r="88" spans="1:10" s="4" customFormat="1" ht="15">
      <c r="A88" s="12" t="s">
        <v>95</v>
      </c>
      <c r="B88" s="18"/>
      <c r="C88" s="18"/>
      <c r="D88" s="28">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5" t="s">
        <v>41</v>
      </c>
      <c r="B94" s="26">
        <v>3273620</v>
      </c>
      <c r="C94" s="26">
        <f>B94/J96</f>
        <v>4717.4395480877301</v>
      </c>
      <c r="D94" s="26">
        <f>+D98</f>
        <v>5669040</v>
      </c>
      <c r="E94" s="26">
        <f>+E98</f>
        <v>8000</v>
      </c>
      <c r="F94" s="26">
        <f>F96+F97+F98+F99+F100+F101</f>
        <v>7139332</v>
      </c>
      <c r="G94" s="26">
        <f>G96+G97+G98+G99+G100+G101</f>
        <v>10172.629415266467</v>
      </c>
      <c r="H94" s="26">
        <f>+D94+B94-F94</f>
        <v>1803328</v>
      </c>
      <c r="I94" s="26">
        <f>+E94+C94-G94</f>
        <v>2544.8101328212633</v>
      </c>
      <c r="J94" s="2"/>
    </row>
    <row r="95" spans="1:10" s="4" customFormat="1" ht="15">
      <c r="A95" s="12" t="s">
        <v>81</v>
      </c>
      <c r="B95" s="14"/>
      <c r="C95" s="14"/>
      <c r="D95" s="29"/>
      <c r="E95" s="14"/>
      <c r="F95" s="14"/>
      <c r="G95" s="14"/>
      <c r="H95" s="14"/>
      <c r="I95" s="14"/>
      <c r="J95" s="2"/>
    </row>
    <row r="96" spans="1:10" s="4" customFormat="1" ht="15">
      <c r="A96" s="12" t="s">
        <v>77</v>
      </c>
      <c r="B96" s="14"/>
      <c r="C96" s="14"/>
      <c r="D96" s="14"/>
      <c r="E96" s="14"/>
      <c r="F96" s="14">
        <v>423000</v>
      </c>
      <c r="G96" s="14">
        <f>F96/J96</f>
        <v>609.5627864080468</v>
      </c>
      <c r="H96" s="14"/>
      <c r="I96" s="14"/>
      <c r="J96" s="2">
        <v>693.94</v>
      </c>
    </row>
    <row r="97" spans="1:10" s="4" customFormat="1" ht="15">
      <c r="A97" s="12" t="s">
        <v>79</v>
      </c>
      <c r="B97" s="14"/>
      <c r="C97" s="14"/>
      <c r="D97" s="14"/>
      <c r="E97" s="14"/>
      <c r="F97" s="14">
        <v>2850582</v>
      </c>
      <c r="G97" s="14">
        <f>F97/J97</f>
        <v>4107.822001902181</v>
      </c>
      <c r="H97" s="14"/>
      <c r="I97" s="14"/>
      <c r="J97" s="2">
        <v>693.94</v>
      </c>
    </row>
    <row r="98" spans="1:10" s="4" customFormat="1" ht="15">
      <c r="A98" s="12" t="s">
        <v>91</v>
      </c>
      <c r="B98" s="14"/>
      <c r="C98" s="14"/>
      <c r="D98" s="14">
        <v>5669040</v>
      </c>
      <c r="E98" s="14">
        <v>8000</v>
      </c>
      <c r="F98" s="14">
        <v>1138500</v>
      </c>
      <c r="G98" s="14">
        <f>F98/J98</f>
        <v>1606.6212268743914</v>
      </c>
      <c r="H98" s="14"/>
      <c r="I98" s="14"/>
      <c r="J98" s="2">
        <f>D98/E98</f>
        <v>708.63</v>
      </c>
    </row>
    <row r="99" spans="1:10" s="4" customFormat="1" ht="15">
      <c r="A99" s="12" t="s">
        <v>94</v>
      </c>
      <c r="B99" s="14"/>
      <c r="C99" s="14"/>
      <c r="D99" s="14"/>
      <c r="E99" s="14"/>
      <c r="F99" s="14">
        <v>1684750</v>
      </c>
      <c r="G99" s="14">
        <f>F99/J98</f>
        <v>2377.4748458292761</v>
      </c>
      <c r="H99" s="14"/>
      <c r="I99" s="14"/>
      <c r="J99" s="2">
        <v>708.63</v>
      </c>
    </row>
    <row r="100" spans="1:10" s="4" customFormat="1" ht="15">
      <c r="A100" s="12" t="s">
        <v>95</v>
      </c>
      <c r="B100" s="14"/>
      <c r="C100" s="14"/>
      <c r="D100" s="14"/>
      <c r="E100" s="14"/>
      <c r="F100" s="14">
        <v>1042500</v>
      </c>
      <c r="G100" s="14">
        <f>F100/J99</f>
        <v>1471.1485542525718</v>
      </c>
      <c r="H100" s="14"/>
      <c r="I100" s="14"/>
      <c r="J100" s="2"/>
    </row>
    <row r="101" spans="1:10" s="4" customFormat="1" ht="15">
      <c r="A101" s="12" t="s">
        <v>99</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1"/>
      <c r="B103" s="13"/>
      <c r="C103" s="13"/>
      <c r="D103" s="13"/>
      <c r="E103" s="14"/>
      <c r="F103" s="13"/>
      <c r="G103" s="14"/>
      <c r="H103" s="16"/>
      <c r="I103" s="14"/>
      <c r="J103" s="2"/>
    </row>
    <row r="104" spans="1:10" s="4" customFormat="1" ht="15.75">
      <c r="A104" s="32" t="s">
        <v>48</v>
      </c>
      <c r="B104" s="30">
        <v>-6145115</v>
      </c>
      <c r="C104" s="26">
        <f>B104/J104</f>
        <v>-10486.365420385318</v>
      </c>
      <c r="D104" s="26">
        <f>D106+D107+D108+D109+D110+D111+D113+D114</f>
        <v>101801107</v>
      </c>
      <c r="E104" s="26">
        <f>+E106+E108+E109+E110+E111+E113+E114</f>
        <v>180000</v>
      </c>
      <c r="F104" s="26">
        <f>SUM(F105:F116)</f>
        <v>79016508.599999994</v>
      </c>
      <c r="G104" s="26">
        <f>+G105+G106+G107+G108+G109+G110+G111+G112+G113+G114</f>
        <v>138437.49892198926</v>
      </c>
      <c r="H104" s="44">
        <f>B104+D104-F104</f>
        <v>16639483.400000006</v>
      </c>
      <c r="I104" s="44">
        <f>C104+E104-G104</f>
        <v>31076.135657625418</v>
      </c>
      <c r="J104" s="2">
        <v>586.01</v>
      </c>
    </row>
    <row r="105" spans="1:10" s="4" customFormat="1" ht="15">
      <c r="A105" s="12" t="s">
        <v>76</v>
      </c>
      <c r="B105" s="14"/>
      <c r="C105" s="14"/>
      <c r="D105" s="29"/>
      <c r="E105" s="14"/>
      <c r="F105" s="14">
        <v>4486898</v>
      </c>
      <c r="G105" s="14">
        <f>F105/J104</f>
        <v>7656.6918653265302</v>
      </c>
      <c r="H105" s="14"/>
      <c r="I105" s="14"/>
      <c r="J105" s="2"/>
    </row>
    <row r="106" spans="1:10" s="4" customFormat="1" ht="15">
      <c r="A106" s="12" t="s">
        <v>77</v>
      </c>
      <c r="B106" s="14"/>
      <c r="C106" s="14"/>
      <c r="D106" s="29">
        <v>11813228</v>
      </c>
      <c r="E106" s="14">
        <v>20000</v>
      </c>
      <c r="F106" s="14">
        <v>13977111</v>
      </c>
      <c r="G106" s="14">
        <f>F106/J106</f>
        <v>23663.491469054861</v>
      </c>
      <c r="H106" s="14"/>
      <c r="I106" s="14"/>
      <c r="J106" s="2">
        <f>D106/E106</f>
        <v>590.66139999999996</v>
      </c>
    </row>
    <row r="107" spans="1:10" s="4" customFormat="1" ht="15">
      <c r="A107" s="12" t="s">
        <v>78</v>
      </c>
      <c r="B107" s="14"/>
      <c r="C107" s="14"/>
      <c r="D107" s="29"/>
      <c r="E107" s="14"/>
      <c r="F107" s="14">
        <v>7943060</v>
      </c>
      <c r="G107" s="14">
        <f>F107/J107</f>
        <v>13447.738416629223</v>
      </c>
      <c r="H107" s="14"/>
      <c r="I107" s="14"/>
      <c r="J107" s="2">
        <v>590.66139999999996</v>
      </c>
    </row>
    <row r="108" spans="1:10" s="4" customFormat="1" ht="15">
      <c r="A108" s="12" t="s">
        <v>79</v>
      </c>
      <c r="B108" s="14"/>
      <c r="C108" s="14"/>
      <c r="D108" s="29">
        <v>11708200</v>
      </c>
      <c r="E108" s="14">
        <v>20000</v>
      </c>
      <c r="F108" s="14">
        <v>6460741</v>
      </c>
      <c r="G108" s="14">
        <f>F108/J108</f>
        <v>11036.266889872057</v>
      </c>
      <c r="H108" s="14"/>
      <c r="I108" s="14"/>
      <c r="J108" s="2">
        <f>D108/E108</f>
        <v>585.41</v>
      </c>
    </row>
    <row r="109" spans="1:10" s="4" customFormat="1" ht="15">
      <c r="A109" s="12" t="s">
        <v>89</v>
      </c>
      <c r="B109" s="14"/>
      <c r="C109" s="14"/>
      <c r="D109" s="29">
        <v>14804223</v>
      </c>
      <c r="E109" s="14">
        <v>25000</v>
      </c>
      <c r="F109" s="14">
        <v>7178699.5999999996</v>
      </c>
      <c r="G109" s="14">
        <f>F109/J109</f>
        <v>12122.722685277033</v>
      </c>
      <c r="H109" s="14"/>
      <c r="I109" s="14"/>
      <c r="J109" s="2">
        <f>D109/E109</f>
        <v>592.16891999999996</v>
      </c>
    </row>
    <row r="110" spans="1:10" s="4" customFormat="1" ht="15">
      <c r="A110" s="12" t="s">
        <v>91</v>
      </c>
      <c r="B110" s="14"/>
      <c r="C110" s="14"/>
      <c r="D110" s="29">
        <v>14651492</v>
      </c>
      <c r="E110" s="14">
        <v>25000</v>
      </c>
      <c r="F110" s="17">
        <v>8571093</v>
      </c>
      <c r="G110" s="17">
        <f>F110/J110</f>
        <v>14624.949117809983</v>
      </c>
      <c r="H110" s="14"/>
      <c r="I110" s="14"/>
      <c r="J110" s="2">
        <f>D110/E110</f>
        <v>586.05967999999996</v>
      </c>
    </row>
    <row r="111" spans="1:10" s="4" customFormat="1" ht="15">
      <c r="A111" s="12" t="s">
        <v>93</v>
      </c>
      <c r="B111" s="14"/>
      <c r="C111" s="14"/>
      <c r="D111" s="29">
        <v>13678108</v>
      </c>
      <c r="E111" s="14">
        <v>25000</v>
      </c>
      <c r="F111" s="14">
        <v>9092493</v>
      </c>
      <c r="G111" s="14">
        <f>F111/J112</f>
        <v>16618.696460065967</v>
      </c>
      <c r="H111" s="14"/>
      <c r="I111" s="14"/>
      <c r="J111" s="2">
        <f>D111/E111</f>
        <v>547.12432000000001</v>
      </c>
    </row>
    <row r="112" spans="1:10" s="4" customFormat="1" ht="15">
      <c r="A112" s="12" t="s">
        <v>94</v>
      </c>
      <c r="B112" s="14"/>
      <c r="C112" s="14"/>
      <c r="D112" s="29"/>
      <c r="E112" s="14"/>
      <c r="F112" s="14">
        <v>6352642</v>
      </c>
      <c r="G112" s="14">
        <f>F112/J111</f>
        <v>11610.966224276048</v>
      </c>
      <c r="H112" s="14"/>
      <c r="I112" s="14"/>
      <c r="J112" s="2">
        <v>547.12432000000001</v>
      </c>
    </row>
    <row r="113" spans="1:11" s="4" customFormat="1" ht="15">
      <c r="A113" s="12" t="s">
        <v>95</v>
      </c>
      <c r="B113" s="14"/>
      <c r="C113" s="14"/>
      <c r="D113" s="29">
        <v>13517878</v>
      </c>
      <c r="E113" s="14">
        <v>25000</v>
      </c>
      <c r="F113" s="14">
        <v>6904699</v>
      </c>
      <c r="G113" s="14">
        <f>F113/J113</f>
        <v>12769.56893678135</v>
      </c>
      <c r="H113" s="14"/>
      <c r="I113" s="14"/>
      <c r="J113" s="2">
        <f>D113/E113</f>
        <v>540.71511999999996</v>
      </c>
    </row>
    <row r="114" spans="1:11" s="4" customFormat="1" ht="15">
      <c r="A114" s="12" t="s">
        <v>99</v>
      </c>
      <c r="B114" s="14"/>
      <c r="C114" s="14"/>
      <c r="D114" s="29">
        <v>21627978</v>
      </c>
      <c r="E114" s="14">
        <v>40000</v>
      </c>
      <c r="F114" s="14">
        <v>8049072</v>
      </c>
      <c r="G114" s="14">
        <f>F114/J114</f>
        <v>14886.406856896194</v>
      </c>
      <c r="H114" s="14"/>
      <c r="I114" s="14"/>
      <c r="J114" s="2">
        <f>D114/E114</f>
        <v>540.69944999999996</v>
      </c>
    </row>
    <row r="115" spans="1:11" s="4" customFormat="1" ht="15">
      <c r="A115" s="12"/>
      <c r="B115" s="14"/>
      <c r="C115" s="14"/>
      <c r="D115" s="29"/>
      <c r="E115" s="14"/>
      <c r="F115" s="14"/>
      <c r="G115" s="14"/>
      <c r="H115" s="14"/>
      <c r="I115" s="14"/>
      <c r="J115" s="2"/>
      <c r="K115" s="8"/>
    </row>
    <row r="116" spans="1:11" s="4" customFormat="1" ht="15">
      <c r="A116" s="12"/>
      <c r="B116" s="14"/>
      <c r="C116" s="14"/>
      <c r="D116" s="29"/>
      <c r="E116" s="14"/>
      <c r="F116" s="14"/>
      <c r="G116" s="14"/>
      <c r="H116" s="14"/>
      <c r="I116" s="14"/>
      <c r="J116" s="2"/>
    </row>
    <row r="117" spans="1:11" s="4" customFormat="1" ht="15">
      <c r="A117" s="25" t="s">
        <v>72</v>
      </c>
      <c r="B117" s="30">
        <v>-4948707</v>
      </c>
      <c r="C117" s="26">
        <f>B117/J120</f>
        <v>-7544.2551874589344</v>
      </c>
      <c r="D117" s="26">
        <f>+D118+D119+D123</f>
        <v>13931720</v>
      </c>
      <c r="E117" s="26">
        <f>E118+E119+E120+E123</f>
        <v>21238.770224267748</v>
      </c>
      <c r="F117" s="26">
        <f>SUM(F118:F129)</f>
        <v>8973009</v>
      </c>
      <c r="G117" s="26">
        <f>SUM(G118:G129)</f>
        <v>13679.264037124385</v>
      </c>
      <c r="H117" s="44">
        <f>+D117-F117+B117</f>
        <v>10004</v>
      </c>
      <c r="I117" s="44">
        <f>+E117-G117+C117</f>
        <v>15.25099968442828</v>
      </c>
      <c r="J117" s="2"/>
    </row>
    <row r="118" spans="1:11" s="4" customFormat="1" ht="15">
      <c r="A118" s="12" t="s">
        <v>76</v>
      </c>
      <c r="B118" s="14"/>
      <c r="C118" s="14"/>
      <c r="D118" s="29">
        <v>7385420</v>
      </c>
      <c r="E118" s="14">
        <f>D118/J120</f>
        <v>11259.000208855154</v>
      </c>
      <c r="F118" s="14">
        <v>893749</v>
      </c>
      <c r="G118" s="14">
        <f>F118/J120</f>
        <v>1362.511567069183</v>
      </c>
      <c r="H118" s="14"/>
      <c r="I118" s="14"/>
      <c r="J118" s="34"/>
    </row>
    <row r="119" spans="1:11" s="4" customFormat="1" ht="15">
      <c r="A119" s="12" t="s">
        <v>77</v>
      </c>
      <c r="B119" s="14"/>
      <c r="C119" s="14"/>
      <c r="D119" s="14"/>
      <c r="E119" s="14"/>
      <c r="F119" s="14">
        <v>898574</v>
      </c>
      <c r="G119" s="14">
        <f>F119/J120</f>
        <v>1369.867232150888</v>
      </c>
      <c r="H119" s="14"/>
      <c r="I119" s="14"/>
      <c r="J119" s="2"/>
    </row>
    <row r="120" spans="1:11" s="4" customFormat="1" ht="15">
      <c r="A120" s="12" t="s">
        <v>78</v>
      </c>
      <c r="B120" s="14"/>
      <c r="C120" s="14"/>
      <c r="D120" s="14"/>
      <c r="E120" s="14"/>
      <c r="F120" s="14">
        <v>564760</v>
      </c>
      <c r="G120" s="14">
        <f>F120/J120</f>
        <v>860.97106974999883</v>
      </c>
      <c r="H120" s="14"/>
      <c r="I120" s="14"/>
      <c r="J120" s="2">
        <v>655.95699999999999</v>
      </c>
      <c r="K120" s="4">
        <f>10000*J120</f>
        <v>6559570</v>
      </c>
    </row>
    <row r="121" spans="1:11" s="4" customFormat="1" ht="15">
      <c r="A121" s="12" t="s">
        <v>79</v>
      </c>
      <c r="B121" s="14"/>
      <c r="C121" s="14"/>
      <c r="D121" s="14"/>
      <c r="E121" s="14"/>
      <c r="F121" s="14">
        <v>892024</v>
      </c>
      <c r="G121" s="14">
        <f>F121/J120</f>
        <v>1359.8818215218375</v>
      </c>
      <c r="H121" s="17"/>
      <c r="I121" s="14"/>
      <c r="J121" s="2"/>
    </row>
    <row r="122" spans="1:11" s="4" customFormat="1" ht="15">
      <c r="A122" s="12" t="s">
        <v>89</v>
      </c>
      <c r="B122" s="14"/>
      <c r="C122" s="14"/>
      <c r="D122" s="14"/>
      <c r="E122" s="14"/>
      <c r="F122" s="14">
        <v>907798</v>
      </c>
      <c r="G122" s="14">
        <f>F122/J120</f>
        <v>1383.9291295008668</v>
      </c>
      <c r="H122" s="14"/>
      <c r="I122" s="14"/>
      <c r="J122" s="2"/>
    </row>
    <row r="123" spans="1:11" s="4" customFormat="1" ht="15">
      <c r="A123" s="12" t="s">
        <v>91</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93</v>
      </c>
      <c r="B124" s="14"/>
      <c r="C124" s="14"/>
      <c r="D124" s="14"/>
      <c r="E124" s="14"/>
      <c r="F124" s="14">
        <v>918357</v>
      </c>
      <c r="G124" s="14">
        <f>F124/J124</f>
        <v>1400.0262212309649</v>
      </c>
      <c r="H124" s="14"/>
      <c r="I124" s="14"/>
      <c r="J124" s="2">
        <v>655.95699999999999</v>
      </c>
    </row>
    <row r="125" spans="1:11" s="4" customFormat="1" ht="15">
      <c r="A125" s="12" t="s">
        <v>94</v>
      </c>
      <c r="B125" s="14"/>
      <c r="C125" s="14"/>
      <c r="D125" s="14"/>
      <c r="E125" s="14"/>
      <c r="F125" s="14">
        <v>1029232</v>
      </c>
      <c r="G125" s="14">
        <f>F125/J125</f>
        <v>1569.0540690929436</v>
      </c>
      <c r="H125" s="14"/>
      <c r="I125" s="14"/>
      <c r="J125" s="2">
        <v>655.95699999999999</v>
      </c>
    </row>
    <row r="126" spans="1:11" s="4" customFormat="1" ht="15">
      <c r="A126" s="12" t="s">
        <v>95</v>
      </c>
      <c r="B126" s="14"/>
      <c r="C126" s="14"/>
      <c r="D126" s="14"/>
      <c r="E126" s="14"/>
      <c r="F126" s="14">
        <v>907932</v>
      </c>
      <c r="G126" s="14">
        <f>F126/J126</f>
        <v>1384.1334111839649</v>
      </c>
      <c r="H126" s="14"/>
      <c r="I126" s="14"/>
      <c r="J126" s="2">
        <v>655.95699999999999</v>
      </c>
    </row>
    <row r="127" spans="1:11" s="4" customFormat="1" ht="15">
      <c r="A127" s="12" t="s">
        <v>99</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36</v>
      </c>
      <c r="D130" s="11"/>
      <c r="H130" s="11">
        <f>+H20+H30+H43+H49+H63+H76+H82+H87+H104</f>
        <v>13257781.400000006</v>
      </c>
    </row>
  </sheetData>
  <phoneticPr fontId="21"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February</vt:lpstr>
      <vt:lpstr>Data Analysis Febuary</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2024-03-01T13:38:11Z</cp:lastPrinted>
  <dcterms:created xsi:type="dcterms:W3CDTF">2015-05-20T10:00:04Z</dcterms:created>
  <dcterms:modified xsi:type="dcterms:W3CDTF">2024-03-14T12:56:19Z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